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OFERTE+ADRESE\ACHIZITII 2016\ACHIZITII 2016\Achizitii 2017\Dotari IT Centru Civic 16 04 2026\"/>
    </mc:Choice>
  </mc:AlternateContent>
  <xr:revisionPtr revIDLastSave="0" documentId="13_ncr:1_{5F5CD1BB-5EDA-42D3-8E32-2FFB896DFE9F}" xr6:coauthVersionLast="47" xr6:coauthVersionMax="47" xr10:uidLastSave="{00000000-0000-0000-0000-000000000000}"/>
  <bookViews>
    <workbookView xWindow="-120" yWindow="-120" windowWidth="29040" windowHeight="15840" firstSheet="5" activeTab="5" xr2:uid="{28DBE88D-21EE-4F21-AE5F-A65B5E30C54B}"/>
  </bookViews>
  <sheets>
    <sheet name="obiectiv 2" sheetId="1" state="hidden" r:id="rId1"/>
    <sheet name="obiectiv 1 sediu" sheetId="2" state="hidden" r:id="rId2"/>
    <sheet name="obiectiv 5" sheetId="3" state="hidden" r:id="rId3"/>
    <sheet name="obiectiv 5 a" sheetId="4" state="hidden" r:id="rId4"/>
    <sheet name="obiectiv 5 b" sheetId="5" state="hidden" r:id="rId5"/>
    <sheet name="ob 1 IT" sheetId="7" r:id="rId6"/>
    <sheet name="obiectiv 2 IT (3)" sheetId="11" r:id="rId7"/>
    <sheet name="ob 1 birotica" sheetId="8" state="hidden" r:id="rId8"/>
    <sheet name="obiectiv 2 birotica" sheetId="10" state="hidden" r:id="rId9"/>
    <sheet name="jardiniere" sheetId="9" state="hidden" r:id="rId10"/>
  </sheets>
  <definedNames>
    <definedName name="_Hlk199758026" localSheetId="7">'ob 1 birotica'!$B$13</definedName>
    <definedName name="_Hlk199758026" localSheetId="5">'ob 1 IT'!#REF!</definedName>
    <definedName name="_Hlk199758026" localSheetId="1">'obiectiv 1 sediu'!$B$83</definedName>
    <definedName name="_Hlk199764632" localSheetId="7">'ob 1 birotica'!$C$14</definedName>
    <definedName name="_Hlk199764632" localSheetId="5">'ob 1 IT'!#REF!</definedName>
    <definedName name="_Hlk199764632" localSheetId="1">'obiectiv 1 sediu'!$C$84</definedName>
    <definedName name="_Hlk199769530" localSheetId="7">'ob 1 birotica'!$C$16</definedName>
    <definedName name="_Hlk199769530" localSheetId="5">'ob 1 IT'!#REF!</definedName>
    <definedName name="_Hlk199769530" localSheetId="1">'obiectiv 1 sediu'!$C$85</definedName>
    <definedName name="_Hlk199769959" localSheetId="7">'ob 1 birotica'!#REF!</definedName>
    <definedName name="_Hlk199769959" localSheetId="5">'ob 1 IT'!$C$15</definedName>
    <definedName name="_Hlk199769959" localSheetId="1">'obiectiv 1 sediu'!$C$86</definedName>
    <definedName name="_Hlk199770531" localSheetId="7">'ob 1 birotica'!#REF!</definedName>
    <definedName name="_Hlk199770531" localSheetId="5">'ob 1 IT'!$C$16</definedName>
    <definedName name="_Hlk199770531" localSheetId="1">'obiectiv 1 sediu'!$C$87</definedName>
    <definedName name="_Hlk199772347" localSheetId="7">'ob 1 birotica'!#REF!</definedName>
    <definedName name="_Hlk199772347" localSheetId="5">'ob 1 IT'!$B$17</definedName>
    <definedName name="_Hlk199772347" localSheetId="1">'obiectiv 1 sediu'!$B$88</definedName>
    <definedName name="_Hlk199772792" localSheetId="7">'ob 1 birotica'!#REF!</definedName>
    <definedName name="_Hlk199772792" localSheetId="5">'ob 1 IT'!$B$18</definedName>
    <definedName name="_Hlk199772792" localSheetId="1">'obiectiv 1 sediu'!$B$89</definedName>
    <definedName name="_Hlk199774410" localSheetId="7">'ob 1 birotica'!#REF!</definedName>
    <definedName name="_Hlk199774410" localSheetId="5">'ob 1 IT'!#REF!</definedName>
    <definedName name="_Hlk199774410" localSheetId="1">'obiectiv 1 sediu'!$B$91</definedName>
    <definedName name="_xlnm.Print_Area" localSheetId="5">'ob 1 IT'!$B$1:$I$22</definedName>
    <definedName name="_xlnm.Print_Area" localSheetId="6">'obiectiv 2 IT (3)'!$B$2:$I$14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1" l="1"/>
  <c r="G9" i="11"/>
  <c r="G10" i="11"/>
  <c r="G7" i="11"/>
  <c r="G8" i="7"/>
  <c r="G9" i="7"/>
  <c r="G10" i="7"/>
  <c r="G11" i="7"/>
  <c r="G12" i="7"/>
  <c r="G13" i="7"/>
  <c r="G14" i="7"/>
  <c r="G15" i="7"/>
  <c r="G16" i="7"/>
  <c r="G17" i="7"/>
  <c r="G18" i="7"/>
  <c r="G19" i="7"/>
  <c r="G7" i="7"/>
  <c r="D31" i="7" l="1"/>
  <c r="G31" i="7" s="1"/>
  <c r="G10" i="9"/>
  <c r="B14" i="8"/>
  <c r="B15" i="8" s="1"/>
  <c r="B16" i="8" s="1"/>
  <c r="G15" i="8"/>
  <c r="G16" i="10"/>
  <c r="C22" i="11"/>
  <c r="C23" i="11" s="1"/>
  <c r="H10" i="11"/>
  <c r="H9" i="11"/>
  <c r="H8" i="11"/>
  <c r="B8" i="11"/>
  <c r="B9" i="11" s="1"/>
  <c r="B10" i="11" s="1"/>
  <c r="H7" i="11"/>
  <c r="C7" i="9"/>
  <c r="G7" i="9"/>
  <c r="G9" i="9" s="1"/>
  <c r="C31" i="10"/>
  <c r="C26" i="10"/>
  <c r="C27" i="10" s="1"/>
  <c r="G14" i="10"/>
  <c r="G15" i="10" s="1"/>
  <c r="G13" i="10"/>
  <c r="G10" i="10"/>
  <c r="G9" i="10"/>
  <c r="G8" i="10"/>
  <c r="B9" i="10"/>
  <c r="B10" i="10" s="1"/>
  <c r="B13" i="10" s="1"/>
  <c r="B14" i="10" s="1"/>
  <c r="C25" i="9"/>
  <c r="C20" i="9"/>
  <c r="C21" i="9" s="1"/>
  <c r="G8" i="9"/>
  <c r="G16" i="8"/>
  <c r="G14" i="8"/>
  <c r="G13" i="8"/>
  <c r="G12" i="8"/>
  <c r="G11" i="8"/>
  <c r="G10" i="8"/>
  <c r="G9" i="8"/>
  <c r="G8" i="8"/>
  <c r="G7" i="8"/>
  <c r="B8" i="8"/>
  <c r="B9" i="8" s="1"/>
  <c r="B10" i="8" s="1"/>
  <c r="B11" i="8" s="1"/>
  <c r="B12" i="8" s="1"/>
  <c r="B13" i="8" s="1"/>
  <c r="H14" i="7"/>
  <c r="H19" i="7"/>
  <c r="H18" i="7"/>
  <c r="H17" i="7"/>
  <c r="H16" i="7"/>
  <c r="H15" i="7"/>
  <c r="H13" i="7"/>
  <c r="H12" i="7"/>
  <c r="H11" i="7"/>
  <c r="H10" i="7"/>
  <c r="H9" i="7"/>
  <c r="H8" i="7"/>
  <c r="H7" i="7"/>
  <c r="B8" i="7"/>
  <c r="B9" i="7" s="1"/>
  <c r="B10" i="7" s="1"/>
  <c r="B11" i="7" s="1"/>
  <c r="B12" i="7" s="1"/>
  <c r="B13" i="7" s="1"/>
  <c r="B14" i="7" s="1"/>
  <c r="B15" i="7" s="1"/>
  <c r="B94" i="2"/>
  <c r="B95" i="2" s="1"/>
  <c r="G95" i="2"/>
  <c r="L6" i="1"/>
  <c r="O9" i="5"/>
  <c r="O5" i="5"/>
  <c r="C72" i="1"/>
  <c r="C73" i="1" s="1"/>
  <c r="G5" i="5"/>
  <c r="H5" i="5" s="1"/>
  <c r="H11" i="5" s="1"/>
  <c r="G11" i="4"/>
  <c r="G16" i="3"/>
  <c r="B70" i="2"/>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101" i="2" s="1"/>
  <c r="B102" i="2" s="1"/>
  <c r="B103" i="2" s="1"/>
  <c r="H6" i="5"/>
  <c r="H7" i="5"/>
  <c r="H8" i="5"/>
  <c r="H9" i="5"/>
  <c r="H10" i="5"/>
  <c r="G6" i="4"/>
  <c r="G7" i="4"/>
  <c r="G8" i="4"/>
  <c r="G9" i="4"/>
  <c r="G10" i="4"/>
  <c r="G5" i="4"/>
  <c r="G6" i="3"/>
  <c r="G7" i="3"/>
  <c r="G8" i="3"/>
  <c r="G9" i="3"/>
  <c r="G10" i="3"/>
  <c r="G11" i="3"/>
  <c r="G12" i="3"/>
  <c r="G13" i="3"/>
  <c r="G14" i="3"/>
  <c r="G15" i="3"/>
  <c r="G5" i="3"/>
  <c r="B60" i="1"/>
  <c r="B59" i="1"/>
  <c r="B56" i="1"/>
  <c r="B53" i="1"/>
  <c r="B51" i="1"/>
  <c r="B49" i="1"/>
  <c r="B50" i="1" s="1"/>
  <c r="B48" i="1"/>
  <c r="B52" i="1" s="1"/>
  <c r="B47" i="1"/>
  <c r="B44" i="1"/>
  <c r="B42" i="1"/>
  <c r="B43" i="1" s="1"/>
  <c r="B41" i="1"/>
  <c r="B40" i="1"/>
  <c r="G60" i="1"/>
  <c r="G59" i="1"/>
  <c r="G61" i="1" s="1"/>
  <c r="G56" i="1"/>
  <c r="G57" i="1" s="1"/>
  <c r="G48" i="1"/>
  <c r="G49" i="1"/>
  <c r="G50" i="1"/>
  <c r="G51" i="1"/>
  <c r="G52" i="1"/>
  <c r="G53" i="1"/>
  <c r="G47" i="1"/>
  <c r="G41" i="1"/>
  <c r="G42" i="1"/>
  <c r="G43" i="1"/>
  <c r="G44" i="1"/>
  <c r="G40" i="1"/>
  <c r="G23" i="1"/>
  <c r="G24" i="1"/>
  <c r="G25" i="1"/>
  <c r="G26" i="1"/>
  <c r="G27" i="1"/>
  <c r="G28" i="1"/>
  <c r="G29" i="1"/>
  <c r="G30" i="1"/>
  <c r="G31" i="1"/>
  <c r="G32" i="1"/>
  <c r="G33" i="1"/>
  <c r="G34" i="1"/>
  <c r="G35" i="1"/>
  <c r="G36" i="1"/>
  <c r="G37" i="1"/>
  <c r="G20" i="1"/>
  <c r="G21" i="1"/>
  <c r="G22" i="1"/>
  <c r="G15" i="1"/>
  <c r="G16" i="1"/>
  <c r="G17" i="1"/>
  <c r="G18" i="1"/>
  <c r="G19" i="1"/>
  <c r="G11" i="1"/>
  <c r="G12" i="1"/>
  <c r="G13" i="1"/>
  <c r="G14" i="1"/>
  <c r="G9" i="1"/>
  <c r="G10" i="1"/>
  <c r="G8" i="1"/>
  <c r="G107" i="2"/>
  <c r="G108" i="2"/>
  <c r="G109" i="2"/>
  <c r="G110" i="2"/>
  <c r="G106" i="2"/>
  <c r="G102" i="2"/>
  <c r="G103" i="2"/>
  <c r="G101" i="2"/>
  <c r="G98" i="2"/>
  <c r="G99" i="2" s="1"/>
  <c r="G91" i="2"/>
  <c r="G92" i="2"/>
  <c r="G93" i="2"/>
  <c r="G94" i="2"/>
  <c r="G77" i="2"/>
  <c r="G78" i="2"/>
  <c r="G79" i="2"/>
  <c r="G80" i="2"/>
  <c r="G81" i="2"/>
  <c r="G82" i="2"/>
  <c r="G83" i="2"/>
  <c r="G84" i="2"/>
  <c r="G85" i="2"/>
  <c r="G86" i="2"/>
  <c r="G87" i="2"/>
  <c r="G88" i="2"/>
  <c r="G89" i="2"/>
  <c r="G90" i="2"/>
  <c r="G71" i="2"/>
  <c r="G72" i="2"/>
  <c r="G73" i="2"/>
  <c r="G74" i="2"/>
  <c r="G75" i="2"/>
  <c r="G76" i="2"/>
  <c r="G70"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7" i="2"/>
  <c r="G7" i="1"/>
  <c r="H11" i="11" l="1"/>
  <c r="H12" i="11" s="1"/>
  <c r="G11" i="10"/>
  <c r="G17" i="8"/>
  <c r="G20" i="8" s="1"/>
  <c r="B16" i="7"/>
  <c r="B17" i="7" s="1"/>
  <c r="B18" i="7" s="1"/>
  <c r="B19" i="7" s="1"/>
  <c r="H20" i="7"/>
  <c r="H21" i="7" s="1"/>
  <c r="B106" i="2"/>
  <c r="B107" i="2" s="1"/>
  <c r="B108" i="2" s="1"/>
  <c r="B109" i="2" s="1"/>
  <c r="B110" i="2" s="1"/>
  <c r="G45" i="1"/>
  <c r="G54" i="1"/>
  <c r="G38" i="1"/>
  <c r="G111" i="2"/>
  <c r="G104" i="2"/>
  <c r="G96" i="2"/>
  <c r="G116" i="2" s="1"/>
  <c r="G67" i="2"/>
  <c r="D27" i="7" l="1"/>
  <c r="D30" i="7" s="1"/>
  <c r="G30" i="7" s="1"/>
  <c r="C77" i="1"/>
  <c r="G62" i="1"/>
  <c r="G113" i="2"/>
  <c r="C16" i="11" l="1"/>
  <c r="C27" i="11" s="1"/>
  <c r="C14" i="9"/>
  <c r="E14" i="9" s="1"/>
  <c r="D24" i="8"/>
  <c r="D26" i="8" s="1"/>
  <c r="C20" i="10"/>
  <c r="C66" i="1"/>
  <c r="C67" i="1" s="1"/>
  <c r="C68" i="1" s="1"/>
  <c r="D70" i="1" s="1"/>
  <c r="D72" i="1" s="1"/>
  <c r="E16" i="11" l="1"/>
  <c r="C15" i="9"/>
  <c r="C16" i="9" s="1"/>
  <c r="D18" i="9" s="1"/>
  <c r="D20" i="9" s="1"/>
  <c r="C17" i="11"/>
  <c r="C18" i="11" s="1"/>
  <c r="D20" i="11" s="1"/>
  <c r="D22" i="11" s="1"/>
  <c r="E20" i="10"/>
  <c r="C21" i="10"/>
  <c r="C22" i="10" s="1"/>
  <c r="D24" i="10" s="1"/>
  <c r="D26" i="10" s="1"/>
</calcChain>
</file>

<file path=xl/sharedStrings.xml><?xml version="1.0" encoding="utf-8"?>
<sst xmlns="http://schemas.openxmlformats.org/spreadsheetml/2006/main" count="756" uniqueCount="328">
  <si>
    <t>Denumirea</t>
  </si>
  <si>
    <t>U.M.</t>
  </si>
  <si>
    <t>Fișa tehnică atașată</t>
  </si>
  <si>
    <t xml:space="preserve">Mobilier </t>
  </si>
  <si>
    <t>Scaun ergonomic de birou</t>
  </si>
  <si>
    <t>buc</t>
  </si>
  <si>
    <t>FTnr.M13</t>
  </si>
  <si>
    <t>FT nr M2</t>
  </si>
  <si>
    <t>FT nr M3</t>
  </si>
  <si>
    <t>Fotoliu material textil (culori variabile, cf. FT)</t>
  </si>
  <si>
    <t>FT nr M7</t>
  </si>
  <si>
    <t>Masuta alba din MDF si lemn de fag pentru (Diametru 70 cm, Inatime 45 cm, sarcina maxima 15 kg)</t>
  </si>
  <si>
    <t>FTnr.M15</t>
  </si>
  <si>
    <t>FT nr M17</t>
  </si>
  <si>
    <t xml:space="preserve">Scaun directorial din piele naturală, (culoare bej) </t>
  </si>
  <si>
    <t>FT nr M16</t>
  </si>
  <si>
    <t>FT nr M5</t>
  </si>
  <si>
    <t>Scaun vizitator din polipropilena cu structura din otel (culoare vernil, dimensiuni 55x44x75,5 cm)</t>
  </si>
  <si>
    <t>FT nr M44</t>
  </si>
  <si>
    <t>Mobilier receptie executat la comanda, cu doua blaturi, casetiere si spatii depozitare, model 1,  3500 mm lungime</t>
  </si>
  <si>
    <t>ml</t>
  </si>
  <si>
    <t>FT nr M45</t>
  </si>
  <si>
    <t>Mobilier tip ghiseu executat la comanda cu doua blaturi si casetiere/ spatii depozitare, model 2, 6350mm lungime</t>
  </si>
  <si>
    <t>FT nr M50</t>
  </si>
  <si>
    <t>Mobilier tip ghiseu, executat la comanda, cu doua blaturi si casetiere/ spatii depozitare, model 3,  4950mm lungime</t>
  </si>
  <si>
    <t>Mobilier tip ghiseu cu doua blaturi, executat la comanda  si casetiere/ spatii depozitare, model 4, 3450mm lungime</t>
  </si>
  <si>
    <t>Mobilier tip ghiseu,executat la comanda ,cu doua blaturi si casetiere/ spatii depozitare, model 5, 2750mm lungime</t>
  </si>
  <si>
    <t>Mobilier tip ghiseu, executat la comanda, cu doua blaturi, casetiere/ spatii depozitare, moddel 6,  2750mm lungime</t>
  </si>
  <si>
    <t>Mobilier pentru oficiu, executat la comanda, inclusiv corpuri suspendate, l 1900mm</t>
  </si>
  <si>
    <t>FT nr M49</t>
  </si>
  <si>
    <t>Mobilier pentru oficiu, executat la comanda, inclusiv corpuri suspendate, l 2000mm</t>
  </si>
  <si>
    <t xml:space="preserve">FT nr M49 </t>
  </si>
  <si>
    <t>Raft otel laminat (180x90x40 cm lăcuit, culoare negru)</t>
  </si>
  <si>
    <t>FT nr M18</t>
  </si>
  <si>
    <t>FT nr M33</t>
  </si>
  <si>
    <t>FT nr M20</t>
  </si>
  <si>
    <t>Raft 2000x1000x600 mm metalic zincat cu 5 polite, portanta 875 kg -negru</t>
  </si>
  <si>
    <t>FT nr M22</t>
  </si>
  <si>
    <t>FT nr M24</t>
  </si>
  <si>
    <t>FT nr M25</t>
  </si>
  <si>
    <t>Masa pliabila evenimente (metal, culoare negru/gri/alb, dimensiuni inalțime 110 cm, circumferință 80 cm)</t>
  </si>
  <si>
    <t>FT nr M42</t>
  </si>
  <si>
    <t>Masa din lemn stejar (oficiere casatorii) – dimensiuni 160 x 60 x 75 cm</t>
  </si>
  <si>
    <t>FT nr M43</t>
  </si>
  <si>
    <t xml:space="preserve">Masa de infasat bebelusi pliabila cu fixare pe perete </t>
  </si>
  <si>
    <t>FT nr M41</t>
  </si>
  <si>
    <t>Mobilier pentru protocol, executat la comanda, l 3350mm</t>
  </si>
  <si>
    <t>FT nr M67</t>
  </si>
  <si>
    <t>Placute semnalizare usi și cu text reprezentat în alfabet Braille (aluminiu eloxat, alamă sau inox;  dimensiuni variabile (180x25 cm)</t>
  </si>
  <si>
    <t>FT nr M48</t>
  </si>
  <si>
    <t>Cuier  (dimensiuni – lățime 40 cm, înălțime 174 cm, adâncime 40 cm, lemn vopsit negru)</t>
  </si>
  <si>
    <t>FT nr M64</t>
  </si>
  <si>
    <t>Tablouri format A4 sau A3 – culoare variabilă)</t>
  </si>
  <si>
    <t>FT nr M65</t>
  </si>
  <si>
    <t>Coș de gunoi (metalic, negru sau gri)</t>
  </si>
  <si>
    <t>FT nr M66</t>
  </si>
  <si>
    <t xml:space="preserve">total mobilier = </t>
  </si>
  <si>
    <t>Mobilier articulatie</t>
  </si>
  <si>
    <t>Masuta alba din MDF si lemn de fag pentru cafea (Diametru 70 cm, Inaltime 45 cm, sarcina maxima 15 kg)</t>
  </si>
  <si>
    <t xml:space="preserve">  FTnr M15</t>
  </si>
  <si>
    <t>Bancuta de asteptare cu 4 locuri, din metal vopsit in camp electrostatic, rezistenta la trafic intens 2310x650x500 mm</t>
  </si>
  <si>
    <t>FT nr M23</t>
  </si>
  <si>
    <t>Placute semnalizare usi și cu text reprezentat în alfabet Braille (aluminiu eloxat, alamă sau inox;  dimensiuni variabile)</t>
  </si>
  <si>
    <t>Panou informatii/ avizier</t>
  </si>
  <si>
    <t>FT nr M36</t>
  </si>
  <si>
    <t xml:space="preserve">total mobilier articulatie = </t>
  </si>
  <si>
    <t>Dotări IT si birotica</t>
  </si>
  <si>
    <t>Sistem Desktop PC cu monitor LED, mouse, tastatura, sistem operare Windows, antivirus si pachet MS Office Pro (Word, Excel, Outlook, PowerPoint, Publisher și Access) preinstalate, cu UPS</t>
  </si>
  <si>
    <t>FT nr.IT3</t>
  </si>
  <si>
    <t>Multifunctional (imprimantă/ copiator/ scanner) format A4, laser color</t>
  </si>
  <si>
    <t>FT nr.IT5</t>
  </si>
  <si>
    <t>Multifuncțional (imprimantă/ copiator/ scanner) format A3, laser, color</t>
  </si>
  <si>
    <t>FT nr.IT6</t>
  </si>
  <si>
    <t>Fax laser monocrom A4</t>
  </si>
  <si>
    <t>FT nr.IT7</t>
  </si>
  <si>
    <t>Laminator A4</t>
  </si>
  <si>
    <t>FT nr.IT8</t>
  </si>
  <si>
    <t>Aparat de îndosariat cu spire</t>
  </si>
  <si>
    <t>FT nr.IT9</t>
  </si>
  <si>
    <t>Distrugator documente automat</t>
  </si>
  <si>
    <t>FT nr.IT10</t>
  </si>
  <si>
    <t>total dotări IT si birotica =</t>
  </si>
  <si>
    <t>Dotari PSI</t>
  </si>
  <si>
    <t>Stingatoare portabile tip P6</t>
  </si>
  <si>
    <t>FT nr..P1</t>
  </si>
  <si>
    <t>total dotari PSI =</t>
  </si>
  <si>
    <t>Alte dotari</t>
  </si>
  <si>
    <t>mp.</t>
  </si>
  <si>
    <t>FT nr M35</t>
  </si>
  <si>
    <t>FT nr M37</t>
  </si>
  <si>
    <t xml:space="preserve">total alte dotari = </t>
  </si>
  <si>
    <t>Total (lei):</t>
  </si>
  <si>
    <t>Cant</t>
  </si>
  <si>
    <t>FTnr M1</t>
  </si>
  <si>
    <t>FT nr M4</t>
  </si>
  <si>
    <t>FT nr M6</t>
  </si>
  <si>
    <t>FT nr M8</t>
  </si>
  <si>
    <t>FT nr M9</t>
  </si>
  <si>
    <t>Rafturi culisante pe șine (adancime 60 cm, inaltime 287 cm, module inseriabile cate 2,3 sau 4 - de 1265mm + modul actionare)</t>
  </si>
  <si>
    <t>FTnr.M10</t>
  </si>
  <si>
    <t>Rafturi metalice (adancime  30 cm, inaltime 287 cm, latime 106, 5 cm)</t>
  </si>
  <si>
    <t>FTnr.M11</t>
  </si>
  <si>
    <t>Dulap cu usi in partea de jos si rafturi in partea de sus 100x35x230 cm</t>
  </si>
  <si>
    <t xml:space="preserve">         FTnr.M12</t>
  </si>
  <si>
    <t xml:space="preserve">Scaun ergonomic de birou </t>
  </si>
  <si>
    <t xml:space="preserve">         FTnr.M13</t>
  </si>
  <si>
    <t>Rafturi metalice (40 cm, inaltime 180 cm, latime 90 cm)</t>
  </si>
  <si>
    <t xml:space="preserve">         FTnr.M14</t>
  </si>
  <si>
    <t>Masuta alba din MDF si lemn de fag pentru cafea Diametru 70 cm, Inaltime 45 cm, sarcina maxima 15 kg)</t>
  </si>
  <si>
    <t>FT nr M19</t>
  </si>
  <si>
    <t>Seif antifoc 30 min. cu inchidere electronica 685x500x1565mm</t>
  </si>
  <si>
    <t>FT nr M21</t>
  </si>
  <si>
    <t xml:space="preserve">Bancuta de asteptare cu 4 locuri, din metal vopsit in camp electrostatic, gri, rezistenta la trafic intens </t>
  </si>
  <si>
    <t>FT nr M26</t>
  </si>
  <si>
    <t>FT nr M27</t>
  </si>
  <si>
    <t>FT nr M28</t>
  </si>
  <si>
    <t>Scaun cu cadru din lemn masiv si sezut/ spatar tapitat (culoare crem/gri)</t>
  </si>
  <si>
    <t>FT nr M29</t>
  </si>
  <si>
    <t>FT nr M30</t>
  </si>
  <si>
    <t>FT nr M31</t>
  </si>
  <si>
    <t>FT nr M32</t>
  </si>
  <si>
    <t>FT nr M34</t>
  </si>
  <si>
    <t>FT nr M38</t>
  </si>
  <si>
    <t>FT nr M39</t>
  </si>
  <si>
    <t>FT nr M40</t>
  </si>
  <si>
    <t>FT nr M46</t>
  </si>
  <si>
    <t>Mobilier  tip recepție de colț, executat la comandă – dimensiuni conform schițelor de detaliu; realizat din MDF melaminat- culoare grej</t>
  </si>
  <si>
    <t>FT nr M47</t>
  </si>
  <si>
    <t>Placute semnalizare usi și cu text reprezentat în alfabet Braille (aluminiu eloxat, alamă sau inox;  dimensiuni variabile – 180x35)</t>
  </si>
  <si>
    <t>Mobilier pentru oficiu, executat la comanda,inclusiv corpuri suspendate 460cm lungime (oficiu e1)</t>
  </si>
  <si>
    <t>Mobilier tip ghiseu executat la comanda cu doua blaturi, casetiere/ spatii depozitare 170 cm lungime(Nu sunt dimensiuni in FT)</t>
  </si>
  <si>
    <t>FT nr M52</t>
  </si>
  <si>
    <t>Scaun asteptare</t>
  </si>
  <si>
    <t>FT nr M53</t>
  </si>
  <si>
    <t>FT nr M54</t>
  </si>
  <si>
    <t>FT nr M55</t>
  </si>
  <si>
    <t>FT nr M56</t>
  </si>
  <si>
    <t>FT nr M57</t>
  </si>
  <si>
    <t>FT nr M58</t>
  </si>
  <si>
    <t>FT nr M59</t>
  </si>
  <si>
    <t>buc.</t>
  </si>
  <si>
    <t>FT nr M60</t>
  </si>
  <si>
    <t>FT nr M61</t>
  </si>
  <si>
    <t>FT nr M62</t>
  </si>
  <si>
    <t>FT nr M63</t>
  </si>
  <si>
    <t>Tablouri format A4 sau A3 – culoare variabilă</t>
  </si>
  <si>
    <t>Lampadar</t>
  </si>
  <si>
    <t>FT nr M68</t>
  </si>
  <si>
    <t xml:space="preserve">total dotări mobilier= </t>
  </si>
  <si>
    <t>Server aplicatii</t>
  </si>
  <si>
    <t>FT nr.IT1</t>
  </si>
  <si>
    <t>Server back-up date</t>
  </si>
  <si>
    <t>FT nr.IT2</t>
  </si>
  <si>
    <t>Sistem Desktop PC cu monitor LED, mouse, tastatura, sistem operare Windows, antivirus si pachet MS Office Pro (Word, Excel, Outlook, PowerPoint, Publisher și Access) preinstalate cu UPS</t>
  </si>
  <si>
    <t>Statie grafica cu procesor multi-core (Intel Xeon sau similar), min. 256GB RAM, SSD, placa grafica performanta (Nvidia Quadro RTX A5000 24GB sau similar), cu sistem operare Windows si antivirus preinstalate, cu 2 monitoare LED, mouse, tastatura, UPS</t>
  </si>
  <si>
    <t>FT nr.IT4</t>
  </si>
  <si>
    <t xml:space="preserve">Multifunctional (imprimantă/ copiator/ scanner) format A4, laser color </t>
  </si>
  <si>
    <t xml:space="preserve">TV smart LED 138 cm </t>
  </si>
  <si>
    <t>FT nr.IT11</t>
  </si>
  <si>
    <t xml:space="preserve">TV smart LED 108 cm </t>
  </si>
  <si>
    <t>FT nr.IT12</t>
  </si>
  <si>
    <t xml:space="preserve">TV smart LED 178 cm </t>
  </si>
  <si>
    <t>FT nr.IT13</t>
  </si>
  <si>
    <t>Centrala Telefonica IP GRANDSTREAM</t>
  </si>
  <si>
    <t>FT nr.IT14</t>
  </si>
  <si>
    <t>Telefon VOIP Secretariat 6 conturi SIP Grandsream GXP 2160</t>
  </si>
  <si>
    <t>FT nr.IT15</t>
  </si>
  <si>
    <t>Telefon VOIP 1 cont SIP alimentare POE Grandstream GXP1615</t>
  </si>
  <si>
    <t>FT nr.IT16</t>
  </si>
  <si>
    <t>Sistem videoconferinta, 2MP, camp visual 83 ̊,  înclinare 60 ̊, 12 microfoane incorporate, USB, telecomanda cu IR</t>
  </si>
  <si>
    <t>FT nr.IT17</t>
  </si>
  <si>
    <t>Videoproiector FULL HD EPSON</t>
  </si>
  <si>
    <t>FT nr.IT18</t>
  </si>
  <si>
    <t>Ecran proiectie HD electric, Gostock, support 1080P/3D, Nivel cinema 4 k, Ideal pentru home cinema, interior/exterior, 120 inch, 4:3, negru</t>
  </si>
  <si>
    <t>FT nr.IT19</t>
  </si>
  <si>
    <t>Router Cloud Gateway Ultra Ubiquiti UCG-ULTRA, Ethernet, Bluetooth, 6,2W, USB Type C</t>
  </si>
  <si>
    <t>FT nr.IT20</t>
  </si>
  <si>
    <t>Acces Point Profesional Ubiquiti UniFi Wi-Fi 7, U7-PRO</t>
  </si>
  <si>
    <t>FT nr.IT21</t>
  </si>
  <si>
    <t xml:space="preserve">Switch Ubiquiti UniFi, 24 porturi Gigabit, 2SFP, Layer 2, managed, 52 Gbps, fanless, cu ecran touch 1,3 inch, USW-24 </t>
  </si>
  <si>
    <t>FT nr.IT22</t>
  </si>
  <si>
    <t>System PIF</t>
  </si>
  <si>
    <t>Controller FXO 2 porturi</t>
  </si>
  <si>
    <t>Programare PIF</t>
  </si>
  <si>
    <t>FT nr.P1</t>
  </si>
  <si>
    <t>Jaluzele</t>
  </si>
  <si>
    <t>Vase cu plante decorative de interior</t>
  </si>
  <si>
    <t>Statia de plata</t>
  </si>
  <si>
    <t>FT nr.D1</t>
  </si>
  <si>
    <t>Active necorporale</t>
  </si>
  <si>
    <t>CorelDRAW Graphics Suite 2021 Windows - licenta perpetua</t>
  </si>
  <si>
    <t>Adobe Photoshop CC - 1 utilizator, subscriptie anuala</t>
  </si>
  <si>
    <t>an</t>
  </si>
  <si>
    <t>Autodesk AutoCAD Commercial, un utilizator/ un dispozitiv, subscrisptie anuala</t>
  </si>
  <si>
    <t>Aplicatie QMS server/ an pentru dispenser tichete</t>
  </si>
  <si>
    <t>Mentenanta service onsite/ an pentru dispenser tichete</t>
  </si>
  <si>
    <t xml:space="preserve">   an</t>
  </si>
  <si>
    <t xml:space="preserve">total active necorporale = </t>
  </si>
  <si>
    <t>total dotări =</t>
  </si>
  <si>
    <t>Birou  80x160x75 cm (MDF, aspect lemn natur)</t>
  </si>
  <si>
    <t>Birou  70x 160x75 cm (MDF, aspect lemn natur)</t>
  </si>
  <si>
    <t>Birou 70x 140 x75 cm (MDF, aspect lemn natur)</t>
  </si>
  <si>
    <t>Birou 180 x70 x 75 cm (MDF, aspect lemn natur)</t>
  </si>
  <si>
    <t>Birou directorial de colt  250x170x75 cm (MDF, aspect lemn natur cu inserții negre)</t>
  </si>
  <si>
    <t>Biou executiv 304x96x82 cm (MDF cu placaj furnir nuc și canturi din lemn masiv)</t>
  </si>
  <si>
    <t>Dulap de vestiar metalic 30x45x180 cm (culoare gri deschis)</t>
  </si>
  <si>
    <t>Banca vestiar 90X45X45 cm (structură metalică, șezut lemn stratificat)</t>
  </si>
  <si>
    <t>Scaun vizitator – conferință (tapițerie textilă, cadru cromat, culori variabile)</t>
  </si>
  <si>
    <t>Birou operational 60x120x75 PAL melaminat, alb semimat, cu paravan si schelet metalic,1200x600 mm</t>
  </si>
  <si>
    <t xml:space="preserve">Fiset metalic (Lungime :90 cm, Adancime: 40 cm Inaltime: 180 cm) culoare gri </t>
  </si>
  <si>
    <t>Dulap arhivare/ depozitare -1780x800x400mm din MDF cu uși din sticla si din MDF</t>
  </si>
  <si>
    <t>Dulap arhivare/ depozitare - 1140x800x400mm din MDF cu uși din sticla si MDF</t>
  </si>
  <si>
    <t>Raft metalic 200x180x30 cm din oțel laminat negru cu polițe din MDF furniruit</t>
  </si>
  <si>
    <t>Bancheta modulara dimensiuni 100x100x64 cm cu cadru si picioare din lemn masiv, cu sezutul si spatarul tapitate (culori variabile)</t>
  </si>
  <si>
    <t>Masa circulara (diametru 69 cm , inaltime 75 cm) cu structura din lemn și blat din marmură</t>
  </si>
  <si>
    <t>Canapea tapitata cu cadru metalic (dimensiuni: lungime 240 cm, adâncime 82 cm, înălțime 70 cm).Culoare variabilă</t>
  </si>
  <si>
    <t>Scaun  bar cu brate tapitat -catifea (Lungime: 52 cm, Latime: 53 cm, Inaltime: 104 cm Inaltime sezut: 79 cm, culoare roz-bej/negru)</t>
  </si>
  <si>
    <t>Scaun terasa cu spatar, din polipropilena pe structura metalica (56x57x84cm,culoare vernil)</t>
  </si>
  <si>
    <t>Rafturi otel laminat  mm lăcuit, cu 5 polite, portanta 875 kg – negru Dimensiuni - 1800x1000x400mm</t>
  </si>
  <si>
    <t>Masa metalica exterior (200x90x75cm) Culoare - negru</t>
  </si>
  <si>
    <t>Jaluzele rulou (culoare alb/gri deschis)</t>
  </si>
  <si>
    <t>Panou informatii/ avizier (dimensiuni 960x965 mm)</t>
  </si>
  <si>
    <t>Jardiniera interior 100x40x60 cm Culoare gri antracit</t>
  </si>
  <si>
    <t>Masa consiliu pentru urbanism 3200x1200x757 mm  din MDF melaminat, culoare sand</t>
  </si>
  <si>
    <t>Scaun conferinta (birou primar)   Piele ecologica Culoare maro roșcat</t>
  </si>
  <si>
    <t>Masa consiliu 600 x 150 x 75 cm, culoare - stejar gri</t>
  </si>
  <si>
    <t>Mobilier bar din lemn stratificat, PAL si MDF realizat pe comandă. Dimensiuni:Barul- 500x40x120 Retrobar-500x60x240</t>
  </si>
  <si>
    <t>Masă așteptare blat din MDF și picioare din lemn masiv 140x70x105 cm (510x505x945 mm, inaltimea sezutului la 735mm</t>
  </si>
  <si>
    <t>Fotoliu relaxare cu taburet (birou primar) (dimensiuni 90x80x145 cm, culoare gri)</t>
  </si>
  <si>
    <t>Masuta cafea lemn dimensiuni 120x60 cm și 120x40 cm culoare negru și lemn natur</t>
  </si>
  <si>
    <t>Scaun executiv din piele (birou primar) Dimensiuni:700x680x1260 mm, inaltime sezut 450-540mm, culoare maro roșcat)</t>
  </si>
  <si>
    <t>Comoda din lemn  executata la comanda (birou primar) Dimensiuni: 260x40x50 cm finisat natur cu striații</t>
  </si>
  <si>
    <t>Mobilier din MDF furniruit executat la comanda (birou primar) Dimensiuni: 420x60x250 cm Culoare – lemn natur</t>
  </si>
  <si>
    <t xml:space="preserve">Mobilier tip receptie, executat la comanda, cu doua blaturi,  casetiere/ spatii depozitare  220 cm lungime (birou informații) </t>
  </si>
  <si>
    <t>Canapea din piele ecologică ( birou primar) lățime 200 cm, inălțime 70 cm, adâncime 75 cm culoare maro coniac</t>
  </si>
  <si>
    <t>Masă intâlniri din lemn masiv (birou primar)  dimensiuni 400x120x75 cm</t>
  </si>
  <si>
    <t>Cuier dimensiuni – lățime 40 cm, înălțime 174 cm, adâncime 40 cm lemn vopsit negru</t>
  </si>
  <si>
    <r>
      <t>Birou directorial de colt (birou arhitect sef)</t>
    </r>
    <r>
      <rPr>
        <sz val="11"/>
        <color theme="1"/>
        <rFont val="Calibri"/>
        <family val="2"/>
        <charset val="238"/>
        <scheme val="minor"/>
      </rPr>
      <t xml:space="preserve"> Dimensiuni (Lxlxh): 250x170x75 cm. Lemn natur</t>
    </r>
  </si>
  <si>
    <r>
      <t>Masă ședințe 8 locuri (birou audiente)</t>
    </r>
    <r>
      <rPr>
        <sz val="11"/>
        <color theme="1"/>
        <rFont val="Calibri"/>
        <family val="2"/>
        <charset val="238"/>
        <scheme val="minor"/>
      </rPr>
      <t xml:space="preserve"> 260 x 120 x 75 cm culoare stejar gri</t>
    </r>
  </si>
  <si>
    <t>Prețul unitar  - lei/UM -</t>
  </si>
  <si>
    <t>Nr. crt.</t>
  </si>
  <si>
    <t>Valoarea (exclusiv TVA) (2x4) - lei -</t>
  </si>
  <si>
    <t>Fotoliu material textil (dimensiuni 58,5x59x78,5 cm, culori variabile) 8parter+4etaj</t>
  </si>
  <si>
    <t xml:space="preserve">Dulap arhivare/ depozitare  - 1140x800x400mm din MDF cu uși din sticla si MDF </t>
  </si>
  <si>
    <t>Fiset metalic (Lungime :90 cm, Adancime: 40 cm Inaltime: 180 cm) culoare gri</t>
  </si>
  <si>
    <t>Birou directorial de colt 250x170x75 cm (MDF, aspect lemn natur cu inserții negre)</t>
  </si>
  <si>
    <t>Birou 70x 140 x75 (MDF, aspect lemn natur)</t>
  </si>
  <si>
    <t>Birou  70x 160x75 (MDF, aspect lemn natur)</t>
  </si>
  <si>
    <t>Cant.</t>
  </si>
  <si>
    <t>Prețul unitar</t>
  </si>
  <si>
    <t>Valoarea (exclusiv TVA) (3x4) - lei -</t>
  </si>
  <si>
    <t>Jardiniere circulare cu diamentru 140 cm cu plante si arbuști decorativi, amplasate pe terasa de peste copertina principală</t>
  </si>
  <si>
    <t>FT. E1</t>
  </si>
  <si>
    <t>Jardiniere rectangulare 214x140x36 cm cu plante si arbuști decorativi, amplasate pe terasa de peste copertina principală</t>
  </si>
  <si>
    <t>FT. E2</t>
  </si>
  <si>
    <t>Rastel pentru 3 biciclete, din otel galvanizat, vopsit, dim. 1000x640x320mm</t>
  </si>
  <si>
    <t>FT. E3</t>
  </si>
  <si>
    <t>Cișmea urbana pentru băut apa, cu toate accesoriile</t>
  </si>
  <si>
    <t>FT. E4</t>
  </si>
  <si>
    <t>Cos de gunoi metalic, vopsit in camp electrostatic, pentru colectarea selectiva a deșeurilor, cu capac</t>
  </si>
  <si>
    <t>FT. E5</t>
  </si>
  <si>
    <t>Cos de gunoi metalic, vopsit in camp electrostatic, cu capac și scrumieră</t>
  </si>
  <si>
    <t>FT. E6</t>
  </si>
  <si>
    <t>Panou vitrina informare, cu structura din otel galvanizat, elemente de inox si sticla securizata, cu sistem de afisaj fata-verso si iluminat incorporat</t>
  </si>
  <si>
    <t>FT. E7</t>
  </si>
  <si>
    <t>Sistem ceas pentru exterior dedicat totemului cu ceas personalizat pentru Primărie si inscripționare serigrafiata, cu iluminat directionat</t>
  </si>
  <si>
    <t>FT. E8</t>
  </si>
  <si>
    <t>Jardiniere rotundă din beton, amplasate pe platforma pietonala, diametru 85 cm.</t>
  </si>
  <si>
    <t>FT. E9</t>
  </si>
  <si>
    <t>Sigla cu litere serigrafiate "Primaria Carcea"</t>
  </si>
  <si>
    <t>FT. E10</t>
  </si>
  <si>
    <t>Gratare metalice protecție copaci</t>
  </si>
  <si>
    <t>FT. E11</t>
  </si>
  <si>
    <t xml:space="preserve"> lei/UM</t>
  </si>
  <si>
    <t>- lei/UM -</t>
  </si>
  <si>
    <t>Aparat de fitness destinat întăririi mușchilor brațelor, abdomenului și spatelui, lucrând cu predilecție partea de sus a corpului: mușchii pectorali, abdominali, biceps brachial, oblici externi și mușchii spatelui; poate fi utilizat de trei persoane simultan</t>
  </si>
  <si>
    <t>Aparat de fitness complex, care permite efectuarea mai multor tipuri de exerciții, care se poate utiliza de către trei utilizatori simultan, destinat întăririi mușchilor brațelor, abdomenului și spatelui, lucrând cu predilecție partea de sus a corpului: mușchii pectorali, abdominali, biceps brachial, oblici externi și mușchii spatelui</t>
  </si>
  <si>
    <t>Aparat de fitness ce poate fi folosit de doua persoane simultan, prevăzut cu șezut si pedale tip bicicleta si un centru de susținere cu doua funcții diferite de lucrare a musculaturii, solduri si talie, ajutand si sistemul circulator prin suplimentarea oxigenului in mușchi</t>
  </si>
  <si>
    <t>Aparat de fitness cu haltere înclinate, destinat persoanelor cu dizabilități, care poate fi utilizat pentru întărirea mușchilor mâinilor, brațelor și umerilor, suplimentând aportul de oxigen în mușchi</t>
  </si>
  <si>
    <t>Aparat pentru întărirea musculaturii picioarelor, prevăzut cu două scaune confortabile ce pot fi folosite simultan de către utilizatori, lucrând în același timp mușchii superiori ai picioarelor, aductori lungi și femurali, precum și încheieturile picioarelor și mâinilor</t>
  </si>
  <si>
    <t>Aparat fitness pentru persoane cu dizabilități, conceput special pentru a fi ușor de utilizat, pentru întărirea mușchilor picioarelor lateral, față și spate, modelarea taliei, întărirea încheieturilor brațelor, și mușchii superiori ai spatelui</t>
  </si>
  <si>
    <t>Prețul unitar - lei/UM -</t>
  </si>
  <si>
    <t>Carusel din liane/leagane, varsta +4 ani - carusel pe un stâlp cilindric de susținere din oțel, cu patru brațe din lemn, de care sunt suspendate în lanțuri liane groase din frânghie, dim. D=3,50m, h=2,80m</t>
  </si>
  <si>
    <t>Hintă cu leagăn tip cuib, cu scaun de formă circulară, suspendată în corzi, varsta +3 ani, cu structura din lemn de brad si metal, dim. 4,40mx2,65m, h=2,20m</t>
  </si>
  <si>
    <t>Leagan pentru copii mici, varsta &lt;4 ani - hintă de formă hexagonală, din oțel, cu un loc, având scaunul conceput special pentru copii mici, împrejmuit, cu mânere de prindere, suspendat în lanțuri dim. 2,Om x 0,4m, inaltime maxima de cădere 1,60m</t>
  </si>
  <si>
    <t>Masa de joaca cu apa si nisip - copii cu dizabilitati si nu numai, varsta +4 ani, outdoor, din polietilena, destinată jocului cu nisip și apa, modelării sau construirii formelor de nisip. Datorită formei curbate permite utilizarea simultană de către persoane cu dizabilități, oferind poziții corespunzătoare persoanelor cu handicap locomotor. Dim. 2,78m x 1,70m si h=0,90m</t>
  </si>
  <si>
    <t>Tobogan metalic încastrat</t>
  </si>
  <si>
    <t>Total ( lei)</t>
  </si>
  <si>
    <t>TOTAL DOTARI</t>
  </si>
  <si>
    <t>valoare fara TVA</t>
  </si>
  <si>
    <t>TVA</t>
  </si>
  <si>
    <t>Total inclusiv TVA</t>
  </si>
  <si>
    <t>DG MAI 2025</t>
  </si>
  <si>
    <t>TOTAL DOTARI DEVIZ</t>
  </si>
  <si>
    <t>Verificare cu deviz general</t>
  </si>
  <si>
    <t>ok</t>
  </si>
  <si>
    <t>DA</t>
  </si>
  <si>
    <t>Valoare estimata dotari pentru licitatie</t>
  </si>
  <si>
    <t>LISTA 
cu cantitățile de utilaje și echipamente tehnologice, inclusiv dotări şi active necorporale
Dotarea cu mobilier, IT, mijloace PSI,  active necorporale
Ob.1 - Corp sediu primărie S+P+2</t>
  </si>
  <si>
    <t>LISTA
cu cantitățile de utilaje și echipamente tehnologice, inclusiv dotări și active necorporale
Dotări incintă
Ob. 5 - Amenajări de incintă</t>
  </si>
  <si>
    <t>LISTA
cu cantitățile de utilaje și echipamente tehnologice, inclusiv dotări și active necorporale
Dotări fitness
Ob. 5 - Amenajări de incintă</t>
  </si>
  <si>
    <t>LISTA
cu cantitățile de utilaje și echipamente tehnologice, inclusiv dotări și active necorporale
Dotări loc de joacă
Ob. 5 - Amenajări de incintă</t>
  </si>
  <si>
    <t xml:space="preserve">LISTA 
cu cantitățile de utilaje și echipamente tehnologice, inclusiv dotări şi active necorporale
Dotarea cu mobilier, IT, mijloace PSI etc. 
Ob.2 - Corp servicii comunitare P+1 și articulație P+1
</t>
  </si>
  <si>
    <t>???</t>
  </si>
  <si>
    <t>Carusel pentru copii cu dizabilitati, varsta +3 ani, montaj la nivelul solului, dim. 0 2,0m si h=0,95 m</t>
  </si>
  <si>
    <t>woodart</t>
  </si>
  <si>
    <t>fastconstruct</t>
  </si>
  <si>
    <t>Laptop+ Adobe</t>
  </si>
  <si>
    <t>Dotări IT</t>
  </si>
  <si>
    <t>Laptop cu sistem operare Windows 11 Professional, pachet MS Office Professional minim 2019 ( Word, Excel, Outlook, Powerpoint, Publisher si Acces) cu licenta perioada nelimitata Adobe Acrobat Pro sau Adobe acrobat standard Autodesk AutoCAD, Auto Revit)</t>
  </si>
  <si>
    <t>Dotări  birotica</t>
  </si>
  <si>
    <t>total dotări  birotica =</t>
  </si>
  <si>
    <t>LOT 1</t>
  </si>
  <si>
    <t>LOT 2</t>
  </si>
  <si>
    <t>total dotari IT</t>
  </si>
  <si>
    <t>total dotări birotica =</t>
  </si>
  <si>
    <t>VALOARE ESTIMATA IT</t>
  </si>
  <si>
    <t>Dotări birotica</t>
  </si>
  <si>
    <t>VALOARE ESTIMATA BIROTICA</t>
  </si>
  <si>
    <t>TOTAL IT+BIROTICA</t>
  </si>
  <si>
    <t>Art.19 din Lg 98/2016 399120lei</t>
  </si>
  <si>
    <t xml:space="preserve">Combina frigorifica </t>
  </si>
  <si>
    <t>GPL</t>
  </si>
  <si>
    <t>Prețul unitar  fara TVA- lei/UM -</t>
  </si>
  <si>
    <t>Pret unitar inclusiv TVA</t>
  </si>
  <si>
    <t>NOTA: * Certific faptul că:
- preţurile sunt conforme cu Raportul Procedurii de Atribuire nr.	din	-caracterisiticile şi cantităţile produselor sunt conform ofertei tehnice a furnizorului şi solicitării autorităţii contractante.</t>
  </si>
  <si>
    <t>Ob.1</t>
  </si>
  <si>
    <t>total Ob.1 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</si>
</sst>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23" x14ac:knownFonts="1">
    <font>
      <sz val="11"/>
      <color theme="1"/>
      <name val="Calibri"/>
      <family val="2"/>
      <charset val="238"/>
      <scheme val="minor"/>
    </font>
    <font>
      <b/>
      <sz val="11"/>
      <color theme="1"/>
      <name val="Calibri"/>
      <family val="2"/>
      <charset val="238"/>
      <scheme val="minor"/>
    </font>
    <font>
      <sz val="10"/>
      <color theme="1"/>
      <name val="Times New Roman"/>
      <family val="1"/>
      <charset val="238"/>
    </font>
    <font>
      <sz val="10"/>
      <color theme="1"/>
      <name val="Arial"/>
      <family val="2"/>
      <charset val="238"/>
    </font>
    <font>
      <b/>
      <sz val="10"/>
      <color theme="1"/>
      <name val="Arial"/>
      <family val="2"/>
      <charset val="238"/>
    </font>
    <font>
      <b/>
      <i/>
      <sz val="10"/>
      <color theme="1"/>
      <name val="Arial"/>
      <family val="2"/>
      <charset val="238"/>
    </font>
    <font>
      <b/>
      <i/>
      <sz val="11"/>
      <color theme="1"/>
      <name val="Calibri"/>
      <family val="2"/>
      <charset val="238"/>
      <scheme val="minor"/>
    </font>
    <font>
      <i/>
      <sz val="11"/>
      <color theme="1"/>
      <name val="Calibri"/>
      <family val="2"/>
      <charset val="238"/>
      <scheme val="minor"/>
    </font>
    <font>
      <b/>
      <sz val="8.5"/>
      <color rgb="FF000000"/>
      <name val="Arial"/>
      <family val="2"/>
      <charset val="238"/>
    </font>
    <font>
      <b/>
      <sz val="10"/>
      <color rgb="FF000000"/>
      <name val="Times New Roman"/>
      <family val="1"/>
      <charset val="238"/>
    </font>
    <font>
      <sz val="5"/>
      <color rgb="FF000000"/>
      <name val="Microsoft Sans Serif"/>
      <family val="2"/>
      <charset val="238"/>
    </font>
    <font>
      <sz val="9.5"/>
      <color rgb="FF000000"/>
      <name val="Arial"/>
      <family val="2"/>
      <charset val="238"/>
    </font>
    <font>
      <sz val="10"/>
      <color rgb="FF000000"/>
      <name val="Arial"/>
      <family val="2"/>
      <charset val="238"/>
    </font>
    <font>
      <sz val="10"/>
      <color rgb="FF000000"/>
      <name val="Microsoft Sans Serif"/>
      <family val="2"/>
      <charset val="238"/>
    </font>
    <font>
      <b/>
      <sz val="9.5"/>
      <color rgb="FF000000"/>
      <name val="Arial"/>
      <family val="2"/>
      <charset val="238"/>
    </font>
    <font>
      <sz val="10"/>
      <color rgb="FF000000"/>
      <name val="Times New Roman"/>
      <family val="1"/>
      <charset val="238"/>
    </font>
    <font>
      <sz val="11"/>
      <color rgb="FF000000"/>
      <name val="Microsoft Sans Serif"/>
      <family val="2"/>
      <charset val="238"/>
    </font>
    <font>
      <b/>
      <sz val="12"/>
      <color rgb="FF000000"/>
      <name val="Microsoft Sans Serif"/>
      <family val="2"/>
      <charset val="238"/>
    </font>
    <font>
      <b/>
      <sz val="12"/>
      <color rgb="FF000000"/>
      <name val="Arial"/>
      <family val="2"/>
      <charset val="238"/>
    </font>
    <font>
      <sz val="11"/>
      <color theme="1"/>
      <name val="Calibri"/>
      <family val="2"/>
      <charset val="238"/>
      <scheme val="minor"/>
    </font>
    <font>
      <sz val="8"/>
      <name val="Calibri"/>
      <family val="2"/>
      <charset val="238"/>
      <scheme val="minor"/>
    </font>
    <font>
      <b/>
      <sz val="10"/>
      <color theme="1"/>
      <name val="Times New Roman"/>
      <family val="1"/>
      <charset val="238"/>
    </font>
    <font>
      <b/>
      <sz val="14"/>
      <color theme="1"/>
      <name val="Calibri"/>
      <family val="2"/>
      <charset val="238"/>
      <scheme val="minor"/>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9" fontId="19" fillId="0" borderId="0" applyFont="0" applyFill="0" applyBorder="0" applyAlignment="0" applyProtection="0"/>
  </cellStyleXfs>
  <cellXfs count="162">
    <xf numFmtId="0" fontId="0" fillId="0" borderId="0" xfId="0"/>
    <xf numFmtId="0" fontId="3" fillId="0" borderId="5" xfId="0" applyFont="1" applyBorder="1" applyAlignment="1">
      <alignment horizontal="center" vertical="center" wrapText="1"/>
    </xf>
    <xf numFmtId="0" fontId="3" fillId="0" borderId="6" xfId="0" applyFont="1" applyBorder="1" applyAlignment="1">
      <alignment horizontal="right" vertical="center" wrapText="1"/>
    </xf>
    <xf numFmtId="0" fontId="3" fillId="0" borderId="6" xfId="0" applyFont="1" applyBorder="1" applyAlignment="1">
      <alignment horizontal="center" vertical="center" wrapText="1"/>
    </xf>
    <xf numFmtId="0" fontId="3" fillId="0" borderId="1" xfId="0"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0" xfId="0" applyAlignment="1">
      <alignment horizontal="center"/>
    </xf>
    <xf numFmtId="0" fontId="0" fillId="0" borderId="5" xfId="0" applyBorder="1" applyAlignment="1">
      <alignment vertical="center" wrapText="1"/>
    </xf>
    <xf numFmtId="0" fontId="0" fillId="0" borderId="2" xfId="0" applyBorder="1" applyAlignment="1">
      <alignment horizontal="center" vertical="center" wrapText="1"/>
    </xf>
    <xf numFmtId="0" fontId="0" fillId="0" borderId="6" xfId="0" applyBorder="1" applyAlignment="1">
      <alignment vertical="center" wrapText="1"/>
    </xf>
    <xf numFmtId="0" fontId="6" fillId="0" borderId="6" xfId="0" applyFont="1" applyBorder="1" applyAlignment="1">
      <alignment horizontal="left" vertical="center" wrapText="1" indent="2"/>
    </xf>
    <xf numFmtId="0" fontId="0" fillId="0" borderId="6" xfId="0" applyBorder="1" applyAlignment="1">
      <alignment horizontal="center" vertical="center" wrapText="1"/>
    </xf>
    <xf numFmtId="0" fontId="0" fillId="0" borderId="6" xfId="0" applyBorder="1" applyAlignment="1">
      <alignment horizontal="right" vertical="center" wrapText="1"/>
    </xf>
    <xf numFmtId="0" fontId="0" fillId="0" borderId="1" xfId="0" applyBorder="1" applyAlignment="1">
      <alignment horizontal="center" vertical="center" wrapText="1"/>
    </xf>
    <xf numFmtId="0" fontId="6" fillId="0" borderId="5" xfId="0" applyFont="1" applyBorder="1" applyAlignment="1">
      <alignment horizontal="left" vertical="center" wrapText="1" indent="2"/>
    </xf>
    <xf numFmtId="0" fontId="6" fillId="0" borderId="6" xfId="0" applyFont="1" applyBorder="1" applyAlignment="1">
      <alignment vertical="center" wrapText="1"/>
    </xf>
    <xf numFmtId="0" fontId="1" fillId="0" borderId="1" xfId="0" applyFont="1" applyBorder="1" applyAlignment="1">
      <alignment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vertical="center" wrapText="1"/>
    </xf>
    <xf numFmtId="0" fontId="0" fillId="0" borderId="7"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top" wrapText="1"/>
    </xf>
    <xf numFmtId="0" fontId="6" fillId="0" borderId="2" xfId="0" applyFont="1" applyBorder="1" applyAlignment="1">
      <alignment vertical="center" wrapText="1"/>
    </xf>
    <xf numFmtId="0" fontId="7" fillId="0" borderId="6" xfId="0" applyFont="1" applyBorder="1" applyAlignment="1">
      <alignment horizontal="right" vertical="center" wrapText="1"/>
    </xf>
    <xf numFmtId="0" fontId="3" fillId="0" borderId="5" xfId="0" applyFont="1" applyBorder="1" applyAlignment="1">
      <alignment horizontal="left" vertical="center" wrapText="1"/>
    </xf>
    <xf numFmtId="0" fontId="0" fillId="0" borderId="0" xfId="0" applyAlignment="1">
      <alignment horizontal="right"/>
    </xf>
    <xf numFmtId="0" fontId="5" fillId="0" borderId="6" xfId="0" applyFont="1" applyBorder="1" applyAlignment="1">
      <alignment horizontal="center" vertical="center" wrapText="1"/>
    </xf>
    <xf numFmtId="0" fontId="0" fillId="0" borderId="0" xfId="0" applyAlignment="1">
      <alignment horizontal="left"/>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0" xfId="0" applyAlignment="1">
      <alignment vertical="center"/>
    </xf>
    <xf numFmtId="0" fontId="0" fillId="0" borderId="6" xfId="0" applyBorder="1" applyAlignment="1">
      <alignment horizontal="left"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vertical="center" wrapText="1"/>
    </xf>
    <xf numFmtId="0" fontId="8" fillId="2" borderId="1" xfId="0" applyFont="1" applyFill="1" applyBorder="1" applyAlignment="1">
      <alignment horizontal="center" vertical="center" wrapText="1"/>
    </xf>
    <xf numFmtId="0" fontId="9" fillId="2" borderId="10" xfId="0" applyFont="1" applyFill="1" applyBorder="1" applyAlignment="1">
      <alignment vertical="center" wrapText="1"/>
    </xf>
    <xf numFmtId="0" fontId="11" fillId="2" borderId="10" xfId="0" applyFont="1" applyFill="1" applyBorder="1" applyAlignment="1">
      <alignment vertical="center" wrapText="1"/>
    </xf>
    <xf numFmtId="0" fontId="11" fillId="2" borderId="10" xfId="0" applyFont="1" applyFill="1" applyBorder="1" applyAlignment="1">
      <alignment horizontal="justify" vertical="center" wrapText="1"/>
    </xf>
    <xf numFmtId="0" fontId="11" fillId="2" borderId="10" xfId="0" applyFont="1" applyFill="1" applyBorder="1" applyAlignment="1">
      <alignment horizontal="right" vertical="center" wrapText="1"/>
    </xf>
    <xf numFmtId="0" fontId="12" fillId="2" borderId="1" xfId="0" applyFont="1" applyFill="1" applyBorder="1" applyAlignment="1">
      <alignment vertical="center" wrapText="1"/>
    </xf>
    <xf numFmtId="0" fontId="13"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10" fillId="2" borderId="1" xfId="0" applyFont="1" applyFill="1" applyBorder="1" applyAlignment="1">
      <alignment vertical="center" wrapText="1"/>
    </xf>
    <xf numFmtId="0" fontId="11" fillId="2" borderId="10" xfId="0" applyFont="1" applyFill="1" applyBorder="1" applyAlignment="1">
      <alignment horizontal="center" vertical="center" wrapText="1"/>
    </xf>
    <xf numFmtId="1" fontId="3" fillId="0" borderId="6" xfId="0" applyNumberFormat="1" applyFont="1" applyBorder="1" applyAlignment="1">
      <alignment vertical="center" wrapText="1"/>
    </xf>
    <xf numFmtId="1" fontId="3" fillId="0" borderId="1" xfId="0" applyNumberFormat="1" applyFont="1" applyBorder="1" applyAlignment="1">
      <alignment vertical="center" wrapText="1"/>
    </xf>
    <xf numFmtId="1" fontId="3" fillId="0" borderId="2" xfId="0" applyNumberFormat="1" applyFont="1" applyBorder="1" applyAlignment="1">
      <alignment vertical="center" wrapText="1"/>
    </xf>
    <xf numFmtId="0" fontId="3" fillId="0" borderId="12" xfId="0" applyFont="1" applyBorder="1" applyAlignment="1">
      <alignment horizontal="left" vertical="center" wrapText="1"/>
    </xf>
    <xf numFmtId="0" fontId="3" fillId="0" borderId="12" xfId="0" applyFont="1" applyBorder="1" applyAlignment="1">
      <alignment horizontal="center" vertical="center" wrapText="1"/>
    </xf>
    <xf numFmtId="0" fontId="3" fillId="0" borderId="12" xfId="0" applyFont="1" applyBorder="1" applyAlignment="1">
      <alignment horizontal="right" vertical="center" wrapText="1"/>
    </xf>
    <xf numFmtId="1" fontId="3" fillId="0" borderId="12" xfId="0" applyNumberFormat="1" applyFont="1" applyBorder="1" applyAlignment="1">
      <alignment vertical="center" wrapText="1"/>
    </xf>
    <xf numFmtId="0" fontId="0" fillId="0" borderId="12" xfId="0" applyBorder="1" applyAlignment="1">
      <alignment vertical="center" wrapText="1"/>
    </xf>
    <xf numFmtId="0" fontId="0" fillId="0" borderId="12" xfId="0"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lignment vertical="center" wrapText="1"/>
    </xf>
    <xf numFmtId="0" fontId="0" fillId="0" borderId="3" xfId="0" applyBorder="1" applyAlignment="1">
      <alignment horizontal="center" vertical="center" wrapText="1"/>
    </xf>
    <xf numFmtId="0" fontId="12" fillId="2" borderId="10"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vertical="center" wrapText="1"/>
    </xf>
    <xf numFmtId="0" fontId="6" fillId="3" borderId="3"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9" xfId="0" applyFont="1" applyFill="1" applyBorder="1" applyAlignment="1">
      <alignment vertical="center" wrapText="1"/>
    </xf>
    <xf numFmtId="0" fontId="1" fillId="3" borderId="3" xfId="0" applyFont="1" applyFill="1" applyBorder="1" applyAlignment="1">
      <alignment vertical="center" wrapText="1"/>
    </xf>
    <xf numFmtId="0" fontId="0" fillId="3" borderId="6" xfId="0" applyFill="1" applyBorder="1" applyAlignment="1">
      <alignment horizontal="right" vertical="center" wrapText="1"/>
    </xf>
    <xf numFmtId="0" fontId="0" fillId="3" borderId="12" xfId="0" applyFill="1" applyBorder="1" applyAlignment="1">
      <alignment horizontal="center" vertical="center" wrapText="1"/>
    </xf>
    <xf numFmtId="0" fontId="6" fillId="3" borderId="12" xfId="0" applyFont="1" applyFill="1" applyBorder="1" applyAlignment="1">
      <alignment vertical="center" wrapText="1"/>
    </xf>
    <xf numFmtId="0" fontId="7" fillId="3" borderId="12" xfId="0" applyFont="1" applyFill="1" applyBorder="1" applyAlignment="1">
      <alignment horizontal="right" vertical="center" wrapText="1"/>
    </xf>
    <xf numFmtId="0" fontId="0" fillId="3" borderId="1" xfId="0" applyFill="1" applyBorder="1" applyAlignment="1">
      <alignment vertical="center" wrapText="1"/>
    </xf>
    <xf numFmtId="0" fontId="0" fillId="3" borderId="2" xfId="0" applyFill="1" applyBorder="1" applyAlignment="1">
      <alignment horizontal="center" vertical="center" wrapText="1"/>
    </xf>
    <xf numFmtId="0" fontId="6" fillId="3" borderId="6" xfId="0" applyFont="1" applyFill="1" applyBorder="1" applyAlignment="1">
      <alignment vertical="center" wrapText="1"/>
    </xf>
    <xf numFmtId="0" fontId="0" fillId="3" borderId="6" xfId="0" applyFill="1" applyBorder="1" applyAlignment="1">
      <alignment horizontal="center" vertical="center" wrapText="1"/>
    </xf>
    <xf numFmtId="0" fontId="0" fillId="3" borderId="8" xfId="0" applyFill="1" applyBorder="1" applyAlignment="1">
      <alignment horizontal="center" vertical="center" wrapText="1"/>
    </xf>
    <xf numFmtId="0" fontId="0" fillId="3" borderId="6" xfId="0" applyFill="1" applyBorder="1" applyAlignment="1">
      <alignment vertical="center" wrapText="1"/>
    </xf>
    <xf numFmtId="0" fontId="3" fillId="3" borderId="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3" fillId="3" borderId="6" xfId="0" applyFont="1" applyFill="1" applyBorder="1" applyAlignment="1">
      <alignment horizontal="center" vertical="center" wrapText="1"/>
    </xf>
    <xf numFmtId="3" fontId="3" fillId="3" borderId="6" xfId="0" applyNumberFormat="1"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3" xfId="0" applyFont="1" applyFill="1" applyBorder="1" applyAlignment="1">
      <alignment horizontal="center" vertical="center" wrapText="1"/>
    </xf>
    <xf numFmtId="1" fontId="4" fillId="3" borderId="6" xfId="0" applyNumberFormat="1" applyFont="1" applyFill="1" applyBorder="1" applyAlignment="1">
      <alignment vertical="center" wrapText="1"/>
    </xf>
    <xf numFmtId="0" fontId="14" fillId="3" borderId="8" xfId="0" applyFont="1" applyFill="1" applyBorder="1" applyAlignment="1">
      <alignment vertical="center" wrapText="1"/>
    </xf>
    <xf numFmtId="0" fontId="10" fillId="3" borderId="12" xfId="0" applyFont="1" applyFill="1" applyBorder="1" applyAlignment="1">
      <alignment vertical="center" wrapText="1"/>
    </xf>
    <xf numFmtId="0" fontId="8" fillId="3" borderId="8" xfId="0" applyFont="1" applyFill="1" applyBorder="1" applyAlignment="1">
      <alignment horizontal="right" vertical="center" wrapText="1"/>
    </xf>
    <xf numFmtId="0" fontId="0" fillId="0" borderId="0" xfId="0" applyAlignment="1">
      <alignment horizontal="center" wrapText="1"/>
    </xf>
    <xf numFmtId="0" fontId="1" fillId="0" borderId="0" xfId="0" applyFont="1" applyAlignment="1">
      <alignment horizontal="center" vertical="center"/>
    </xf>
    <xf numFmtId="0" fontId="1" fillId="0" borderId="0" xfId="0" applyFont="1" applyAlignment="1">
      <alignment horizontal="center" vertical="center" wrapText="1"/>
    </xf>
    <xf numFmtId="44" fontId="1" fillId="0" borderId="0" xfId="0" applyNumberFormat="1" applyFont="1" applyAlignment="1">
      <alignment vertical="center"/>
    </xf>
    <xf numFmtId="0" fontId="0" fillId="0" borderId="0" xfId="0" applyAlignment="1">
      <alignment horizontal="center" vertical="center" wrapText="1"/>
    </xf>
    <xf numFmtId="44" fontId="0" fillId="0" borderId="0" xfId="0" applyNumberFormat="1" applyAlignment="1">
      <alignment horizontal="right"/>
    </xf>
    <xf numFmtId="44" fontId="0" fillId="0" borderId="0" xfId="0" applyNumberFormat="1" applyAlignment="1">
      <alignment horizontal="center"/>
    </xf>
    <xf numFmtId="0" fontId="1" fillId="0" borderId="0" xfId="0" applyFont="1"/>
    <xf numFmtId="0" fontId="1" fillId="0" borderId="0" xfId="0" applyFont="1" applyAlignment="1">
      <alignment horizontal="center"/>
    </xf>
    <xf numFmtId="44" fontId="1" fillId="3" borderId="0" xfId="0" applyNumberFormat="1" applyFont="1" applyFill="1" applyAlignment="1">
      <alignment horizontal="right"/>
    </xf>
    <xf numFmtId="0" fontId="1" fillId="3" borderId="0" xfId="0" applyFont="1" applyFill="1" applyAlignment="1">
      <alignment horizontal="center"/>
    </xf>
    <xf numFmtId="0" fontId="1" fillId="3" borderId="6" xfId="0" applyFont="1" applyFill="1" applyBorder="1" applyAlignment="1">
      <alignment horizontal="right"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1" fontId="4" fillId="0" borderId="6" xfId="0" applyNumberFormat="1" applyFont="1" applyBorder="1" applyAlignment="1">
      <alignment horizontal="center" vertical="center" wrapText="1"/>
    </xf>
    <xf numFmtId="0" fontId="9" fillId="2" borderId="10" xfId="0" applyFont="1" applyFill="1" applyBorder="1" applyAlignment="1">
      <alignment horizontal="center" vertical="center" wrapText="1"/>
    </xf>
    <xf numFmtId="1" fontId="4" fillId="0" borderId="4" xfId="0" applyNumberFormat="1" applyFont="1" applyBorder="1" applyAlignment="1">
      <alignment horizontal="center" vertical="center" wrapText="1"/>
    </xf>
    <xf numFmtId="0" fontId="16" fillId="3" borderId="10" xfId="0" applyFont="1" applyFill="1" applyBorder="1" applyAlignment="1">
      <alignment horizontal="center" vertical="center" wrapText="1"/>
    </xf>
    <xf numFmtId="0" fontId="11" fillId="3" borderId="10" xfId="0" applyFont="1" applyFill="1" applyBorder="1" applyAlignment="1">
      <alignment vertical="center" wrapText="1"/>
    </xf>
    <xf numFmtId="0" fontId="11" fillId="3" borderId="10" xfId="0" applyFont="1" applyFill="1" applyBorder="1" applyAlignment="1">
      <alignment horizontal="center" vertical="center" wrapText="1"/>
    </xf>
    <xf numFmtId="0" fontId="11" fillId="3" borderId="10" xfId="0" applyFont="1" applyFill="1" applyBorder="1" applyAlignment="1">
      <alignment horizontal="right" vertical="center" wrapText="1"/>
    </xf>
    <xf numFmtId="0" fontId="10" fillId="3" borderId="1" xfId="0" applyFont="1" applyFill="1" applyBorder="1" applyAlignment="1">
      <alignment vertical="center" wrapText="1"/>
    </xf>
    <xf numFmtId="0" fontId="2" fillId="0" borderId="12" xfId="0" applyFont="1" applyBorder="1" applyAlignment="1">
      <alignment horizontal="center" vertical="center" wrapText="1"/>
    </xf>
    <xf numFmtId="1" fontId="0" fillId="0" borderId="0" xfId="0" applyNumberFormat="1"/>
    <xf numFmtId="1" fontId="4" fillId="0" borderId="6" xfId="0" applyNumberFormat="1" applyFont="1" applyBorder="1" applyAlignment="1">
      <alignment vertical="center" wrapText="1"/>
    </xf>
    <xf numFmtId="0" fontId="1" fillId="3" borderId="12" xfId="0" applyFont="1" applyFill="1" applyBorder="1" applyAlignment="1">
      <alignment vertical="center" wrapText="1"/>
    </xf>
    <xf numFmtId="0" fontId="1" fillId="0" borderId="2" xfId="0" applyFont="1" applyBorder="1" applyAlignment="1">
      <alignment vertical="center" wrapText="1"/>
    </xf>
    <xf numFmtId="9" fontId="0" fillId="0" borderId="0" xfId="0" applyNumberFormat="1"/>
    <xf numFmtId="10" fontId="0" fillId="0" borderId="0" xfId="1" applyNumberFormat="1" applyFont="1" applyAlignment="1">
      <alignment horizontal="center"/>
    </xf>
    <xf numFmtId="0" fontId="0" fillId="3" borderId="7" xfId="0" applyFill="1" applyBorder="1" applyAlignment="1">
      <alignment horizontal="center" vertical="center" wrapText="1"/>
    </xf>
    <xf numFmtId="0" fontId="0" fillId="3" borderId="2" xfId="0" applyFill="1" applyBorder="1" applyAlignment="1">
      <alignment vertical="center" wrapText="1"/>
    </xf>
    <xf numFmtId="0" fontId="1" fillId="3" borderId="2"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4" fillId="3" borderId="6" xfId="0" applyFont="1" applyFill="1" applyBorder="1" applyAlignment="1">
      <alignment horizontal="center" vertical="center" wrapText="1"/>
    </xf>
    <xf numFmtId="0" fontId="4" fillId="3" borderId="6" xfId="0" applyFont="1" applyFill="1" applyBorder="1" applyAlignment="1">
      <alignment horizontal="right" vertical="center" wrapText="1"/>
    </xf>
    <xf numFmtId="0" fontId="3" fillId="3" borderId="12" xfId="0" applyFont="1" applyFill="1" applyBorder="1" applyAlignment="1">
      <alignment horizontal="center" vertical="center" wrapText="1"/>
    </xf>
    <xf numFmtId="44" fontId="1" fillId="3" borderId="0" xfId="0" applyNumberFormat="1" applyFont="1" applyFill="1" applyAlignment="1">
      <alignment vertical="center"/>
    </xf>
    <xf numFmtId="0" fontId="0" fillId="3" borderId="0" xfId="0" applyFill="1"/>
    <xf numFmtId="1" fontId="0" fillId="3" borderId="0" xfId="0" applyNumberFormat="1" applyFill="1" applyAlignment="1">
      <alignment horizontal="center"/>
    </xf>
    <xf numFmtId="0" fontId="1" fillId="3" borderId="0" xfId="0" applyFont="1" applyFill="1"/>
    <xf numFmtId="1" fontId="1" fillId="3" borderId="0" xfId="0" applyNumberFormat="1" applyFont="1" applyFill="1" applyAlignment="1">
      <alignment horizontal="center"/>
    </xf>
    <xf numFmtId="1" fontId="0" fillId="0" borderId="0" xfId="0" applyNumberFormat="1" applyAlignment="1">
      <alignment horizontal="center"/>
    </xf>
    <xf numFmtId="2" fontId="3" fillId="0" borderId="6" xfId="0" applyNumberFormat="1" applyFont="1" applyBorder="1" applyAlignment="1">
      <alignment horizontal="right" vertical="center" wrapText="1"/>
    </xf>
    <xf numFmtId="2" fontId="0" fillId="0" borderId="0" xfId="0" applyNumberFormat="1"/>
    <xf numFmtId="2" fontId="1" fillId="0" borderId="12" xfId="0" applyNumberFormat="1" applyFont="1" applyBorder="1" applyAlignment="1">
      <alignment horizontal="center" vertical="center" wrapText="1"/>
    </xf>
    <xf numFmtId="2" fontId="1" fillId="0" borderId="6" xfId="0" applyNumberFormat="1" applyFont="1" applyBorder="1" applyAlignment="1">
      <alignment horizontal="center" vertical="center" wrapText="1"/>
    </xf>
    <xf numFmtId="2" fontId="0" fillId="3" borderId="2" xfId="0" applyNumberFormat="1" applyFill="1" applyBorder="1" applyAlignment="1">
      <alignment vertical="center" wrapText="1"/>
    </xf>
    <xf numFmtId="2" fontId="0" fillId="0" borderId="6" xfId="0" applyNumberFormat="1" applyBorder="1" applyAlignment="1">
      <alignment horizontal="right" vertical="center" wrapText="1"/>
    </xf>
    <xf numFmtId="2" fontId="1" fillId="3" borderId="6" xfId="0" applyNumberFormat="1" applyFont="1" applyFill="1" applyBorder="1" applyAlignment="1">
      <alignment horizontal="right" vertical="center" wrapText="1"/>
    </xf>
    <xf numFmtId="2" fontId="1" fillId="3" borderId="3" xfId="0" applyNumberFormat="1" applyFont="1" applyFill="1" applyBorder="1" applyAlignment="1">
      <alignment vertical="center" wrapText="1"/>
    </xf>
    <xf numFmtId="2" fontId="22" fillId="3" borderId="0" xfId="0" applyNumberFormat="1" applyFont="1" applyFill="1" applyAlignment="1">
      <alignment horizontal="center"/>
    </xf>
    <xf numFmtId="0" fontId="22" fillId="3" borderId="0" xfId="0" applyFont="1" applyFill="1"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Alignment="1">
      <alignment horizontal="center" vertical="center" wrapText="1"/>
    </xf>
    <xf numFmtId="0" fontId="0" fillId="0" borderId="13" xfId="0" applyBorder="1" applyAlignment="1">
      <alignment horizontal="center" vertical="center" wrapText="1"/>
    </xf>
    <xf numFmtId="0" fontId="8" fillId="2" borderId="1"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0" fillId="0" borderId="13" xfId="0" applyBorder="1" applyAlignment="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35E77-6A22-4AE6-A33E-328E3B6FFA8B}">
  <dimension ref="B2:M77"/>
  <sheetViews>
    <sheetView workbookViewId="0">
      <selection activeCell="K52" sqref="K52"/>
    </sheetView>
  </sheetViews>
  <sheetFormatPr defaultRowHeight="15" x14ac:dyDescent="0.25"/>
  <cols>
    <col min="2" max="2" width="9.140625" style="7"/>
    <col min="3" max="3" width="62" style="31" customWidth="1"/>
    <col min="4" max="4" width="16" style="7" customWidth="1"/>
    <col min="5" max="5" width="9.140625" style="7"/>
    <col min="6" max="6" width="9.140625" style="29"/>
    <col min="7" max="7" width="12" style="117" customWidth="1"/>
    <col min="8" max="8" width="11.85546875" style="7" customWidth="1"/>
    <col min="11" max="11" width="12.5703125" customWidth="1"/>
  </cols>
  <sheetData>
    <row r="2" spans="2:13" ht="89.25" customHeight="1" x14ac:dyDescent="0.25">
      <c r="C2" s="149" t="s">
        <v>302</v>
      </c>
      <c r="D2" s="149"/>
      <c r="E2" s="149"/>
      <c r="F2" s="149"/>
      <c r="G2" s="149"/>
    </row>
    <row r="3" spans="2:13" ht="15.75" thickBot="1" x14ac:dyDescent="0.3"/>
    <row r="4" spans="2:13" s="7" customFormat="1" ht="57" customHeight="1" x14ac:dyDescent="0.25">
      <c r="B4" s="34" t="s">
        <v>240</v>
      </c>
      <c r="C4" s="34" t="s">
        <v>0</v>
      </c>
      <c r="D4" s="34" t="s">
        <v>92</v>
      </c>
      <c r="E4" s="34" t="s">
        <v>1</v>
      </c>
      <c r="F4" s="35" t="s">
        <v>239</v>
      </c>
      <c r="G4" s="110" t="s">
        <v>241</v>
      </c>
      <c r="H4" s="34" t="s">
        <v>2</v>
      </c>
    </row>
    <row r="5" spans="2:13" s="38" customFormat="1" ht="15.75" thickBot="1" x14ac:dyDescent="0.3">
      <c r="B5" s="106">
        <v>0</v>
      </c>
      <c r="C5" s="107">
        <v>1</v>
      </c>
      <c r="D5" s="107">
        <v>2</v>
      </c>
      <c r="E5" s="107">
        <v>3</v>
      </c>
      <c r="F5" s="107">
        <v>4</v>
      </c>
      <c r="G5" s="108">
        <v>5</v>
      </c>
      <c r="H5" s="107">
        <v>6</v>
      </c>
    </row>
    <row r="6" spans="2:13" s="7" customFormat="1" ht="29.25" customHeight="1" thickBot="1" x14ac:dyDescent="0.3">
      <c r="B6" s="6"/>
      <c r="C6" s="30" t="s">
        <v>3</v>
      </c>
      <c r="D6" s="3"/>
      <c r="E6" s="3"/>
      <c r="F6" s="3"/>
      <c r="G6" s="52"/>
      <c r="H6" s="3"/>
      <c r="K6" s="7">
        <v>1252670</v>
      </c>
      <c r="L6" s="122">
        <f>K7/K6*L7</f>
        <v>0.38090159419479996</v>
      </c>
      <c r="M6" s="7" t="s">
        <v>305</v>
      </c>
    </row>
    <row r="7" spans="2:13" ht="35.1" customHeight="1" thickBot="1" x14ac:dyDescent="0.3">
      <c r="B7" s="36">
        <v>1</v>
      </c>
      <c r="C7" s="55" t="s">
        <v>4</v>
      </c>
      <c r="D7" s="5">
        <v>26</v>
      </c>
      <c r="E7" s="5" t="s">
        <v>5</v>
      </c>
      <c r="F7" s="4">
        <v>1600</v>
      </c>
      <c r="G7" s="53">
        <f>D7*F7</f>
        <v>41600</v>
      </c>
      <c r="H7" s="5" t="s">
        <v>6</v>
      </c>
      <c r="K7">
        <v>1192860</v>
      </c>
      <c r="L7" s="121">
        <v>0.4</v>
      </c>
      <c r="M7" t="s">
        <v>306</v>
      </c>
    </row>
    <row r="8" spans="2:13" ht="35.1" customHeight="1" thickBot="1" x14ac:dyDescent="0.3">
      <c r="B8" s="36">
        <v>2</v>
      </c>
      <c r="C8" s="55" t="s">
        <v>247</v>
      </c>
      <c r="D8" s="5">
        <v>10</v>
      </c>
      <c r="E8" s="5" t="s">
        <v>5</v>
      </c>
      <c r="F8" s="4">
        <v>1700</v>
      </c>
      <c r="G8" s="53">
        <f>D8*F8</f>
        <v>17000</v>
      </c>
      <c r="H8" s="5" t="s">
        <v>7</v>
      </c>
    </row>
    <row r="9" spans="2:13" ht="35.1" customHeight="1" thickBot="1" x14ac:dyDescent="0.3">
      <c r="B9" s="36">
        <v>3</v>
      </c>
      <c r="C9" s="28" t="s">
        <v>246</v>
      </c>
      <c r="D9" s="56">
        <v>6</v>
      </c>
      <c r="E9" s="5" t="s">
        <v>5</v>
      </c>
      <c r="F9" s="4">
        <v>1600</v>
      </c>
      <c r="G9" s="53">
        <f t="shared" ref="G9:G37" si="0">D9*F9</f>
        <v>9600</v>
      </c>
      <c r="H9" s="5" t="s">
        <v>8</v>
      </c>
    </row>
    <row r="10" spans="2:13" ht="35.1" customHeight="1" thickBot="1" x14ac:dyDescent="0.3">
      <c r="B10" s="36">
        <v>4</v>
      </c>
      <c r="C10" s="32" t="s">
        <v>9</v>
      </c>
      <c r="D10" s="6">
        <v>23</v>
      </c>
      <c r="E10" s="5" t="s">
        <v>5</v>
      </c>
      <c r="F10" s="4">
        <v>2500</v>
      </c>
      <c r="G10" s="53">
        <f t="shared" si="0"/>
        <v>57500</v>
      </c>
      <c r="H10" s="5" t="s">
        <v>10</v>
      </c>
    </row>
    <row r="11" spans="2:13" ht="35.1" customHeight="1" thickBot="1" x14ac:dyDescent="0.3">
      <c r="B11" s="36">
        <v>5</v>
      </c>
      <c r="C11" s="55" t="s">
        <v>11</v>
      </c>
      <c r="D11" s="1">
        <v>12</v>
      </c>
      <c r="E11" s="5" t="s">
        <v>5</v>
      </c>
      <c r="F11" s="4">
        <v>500</v>
      </c>
      <c r="G11" s="53">
        <f t="shared" si="0"/>
        <v>6000</v>
      </c>
      <c r="H11" s="5" t="s">
        <v>12</v>
      </c>
    </row>
    <row r="12" spans="2:13" ht="35.1" customHeight="1" thickBot="1" x14ac:dyDescent="0.3">
      <c r="B12" s="36">
        <v>6</v>
      </c>
      <c r="C12" s="28" t="s">
        <v>207</v>
      </c>
      <c r="D12" s="5">
        <v>10</v>
      </c>
      <c r="E12" s="5" t="s">
        <v>5</v>
      </c>
      <c r="F12" s="4">
        <v>650</v>
      </c>
      <c r="G12" s="53">
        <f t="shared" si="0"/>
        <v>6500</v>
      </c>
      <c r="H12" s="5" t="s">
        <v>13</v>
      </c>
    </row>
    <row r="13" spans="2:13" ht="35.1" customHeight="1" thickBot="1" x14ac:dyDescent="0.3">
      <c r="B13" s="36">
        <v>7</v>
      </c>
      <c r="C13" s="55" t="s">
        <v>14</v>
      </c>
      <c r="D13" s="5">
        <v>2</v>
      </c>
      <c r="E13" s="5" t="s">
        <v>5</v>
      </c>
      <c r="F13" s="4">
        <v>6000</v>
      </c>
      <c r="G13" s="53">
        <f t="shared" si="0"/>
        <v>12000</v>
      </c>
      <c r="H13" s="5" t="s">
        <v>15</v>
      </c>
    </row>
    <row r="14" spans="2:13" ht="35.1" customHeight="1" thickBot="1" x14ac:dyDescent="0.3">
      <c r="B14" s="36">
        <v>8</v>
      </c>
      <c r="C14" s="55" t="s">
        <v>245</v>
      </c>
      <c r="D14" s="56">
        <v>2</v>
      </c>
      <c r="E14" s="56" t="s">
        <v>5</v>
      </c>
      <c r="F14" s="57">
        <v>5000</v>
      </c>
      <c r="G14" s="53">
        <f t="shared" si="0"/>
        <v>10000</v>
      </c>
      <c r="H14" s="5" t="s">
        <v>16</v>
      </c>
    </row>
    <row r="15" spans="2:13" ht="35.1" customHeight="1" thickBot="1" x14ac:dyDescent="0.3">
      <c r="B15" s="36">
        <v>9</v>
      </c>
      <c r="C15" s="33" t="s">
        <v>17</v>
      </c>
      <c r="D15" s="3">
        <v>37</v>
      </c>
      <c r="E15" s="3" t="s">
        <v>5</v>
      </c>
      <c r="F15" s="2">
        <v>400</v>
      </c>
      <c r="G15" s="53">
        <f t="shared" si="0"/>
        <v>14800</v>
      </c>
      <c r="H15" s="56" t="s">
        <v>18</v>
      </c>
    </row>
    <row r="16" spans="2:13" ht="35.1" customHeight="1" thickBot="1" x14ac:dyDescent="0.3">
      <c r="B16" s="36">
        <v>10</v>
      </c>
      <c r="C16" s="32" t="s">
        <v>19</v>
      </c>
      <c r="D16" s="5">
        <v>3.5</v>
      </c>
      <c r="E16" s="5" t="s">
        <v>20</v>
      </c>
      <c r="F16" s="4">
        <v>5000</v>
      </c>
      <c r="G16" s="53">
        <f t="shared" si="0"/>
        <v>17500</v>
      </c>
      <c r="H16" s="5" t="s">
        <v>21</v>
      </c>
    </row>
    <row r="17" spans="2:8" ht="35.1" customHeight="1" thickBot="1" x14ac:dyDescent="0.3">
      <c r="B17" s="36">
        <v>11</v>
      </c>
      <c r="C17" s="32" t="s">
        <v>22</v>
      </c>
      <c r="D17" s="5">
        <v>6.35</v>
      </c>
      <c r="E17" s="5" t="s">
        <v>20</v>
      </c>
      <c r="F17" s="4">
        <v>5000</v>
      </c>
      <c r="G17" s="53">
        <f t="shared" si="0"/>
        <v>31750</v>
      </c>
      <c r="H17" s="5" t="s">
        <v>23</v>
      </c>
    </row>
    <row r="18" spans="2:8" ht="35.1" customHeight="1" thickBot="1" x14ac:dyDescent="0.3">
      <c r="B18" s="36">
        <v>12</v>
      </c>
      <c r="C18" s="32" t="s">
        <v>24</v>
      </c>
      <c r="D18" s="5">
        <v>4.95</v>
      </c>
      <c r="E18" s="5" t="s">
        <v>20</v>
      </c>
      <c r="F18" s="4">
        <v>5000</v>
      </c>
      <c r="G18" s="53">
        <f t="shared" si="0"/>
        <v>24750</v>
      </c>
      <c r="H18" s="5" t="s">
        <v>23</v>
      </c>
    </row>
    <row r="19" spans="2:8" ht="35.1" customHeight="1" thickBot="1" x14ac:dyDescent="0.3">
      <c r="B19" s="36">
        <v>13</v>
      </c>
      <c r="C19" s="32" t="s">
        <v>25</v>
      </c>
      <c r="D19" s="5">
        <v>3.45</v>
      </c>
      <c r="E19" s="5" t="s">
        <v>20</v>
      </c>
      <c r="F19" s="4">
        <v>5000</v>
      </c>
      <c r="G19" s="53">
        <f t="shared" si="0"/>
        <v>17250</v>
      </c>
      <c r="H19" s="5" t="s">
        <v>23</v>
      </c>
    </row>
    <row r="20" spans="2:8" ht="35.1" customHeight="1" thickBot="1" x14ac:dyDescent="0.3">
      <c r="B20" s="36">
        <v>14</v>
      </c>
      <c r="C20" s="32" t="s">
        <v>26</v>
      </c>
      <c r="D20" s="5">
        <v>2.75</v>
      </c>
      <c r="E20" s="5" t="s">
        <v>20</v>
      </c>
      <c r="F20" s="4">
        <v>5000</v>
      </c>
      <c r="G20" s="53">
        <f t="shared" si="0"/>
        <v>13750</v>
      </c>
      <c r="H20" s="5" t="s">
        <v>23</v>
      </c>
    </row>
    <row r="21" spans="2:8" ht="35.1" customHeight="1" thickBot="1" x14ac:dyDescent="0.3">
      <c r="B21" s="36">
        <v>15</v>
      </c>
      <c r="C21" s="32" t="s">
        <v>27</v>
      </c>
      <c r="D21" s="5">
        <v>2.75</v>
      </c>
      <c r="E21" s="5" t="s">
        <v>20</v>
      </c>
      <c r="F21" s="4">
        <v>5000</v>
      </c>
      <c r="G21" s="53">
        <f t="shared" si="0"/>
        <v>13750</v>
      </c>
      <c r="H21" s="5" t="s">
        <v>23</v>
      </c>
    </row>
    <row r="22" spans="2:8" ht="35.1" customHeight="1" thickBot="1" x14ac:dyDescent="0.3">
      <c r="B22" s="36">
        <v>16</v>
      </c>
      <c r="C22" s="55" t="s">
        <v>28</v>
      </c>
      <c r="D22" s="56">
        <v>1.9</v>
      </c>
      <c r="E22" s="56" t="s">
        <v>20</v>
      </c>
      <c r="F22" s="57">
        <v>5000</v>
      </c>
      <c r="G22" s="53">
        <f t="shared" si="0"/>
        <v>9500</v>
      </c>
      <c r="H22" s="5" t="s">
        <v>29</v>
      </c>
    </row>
    <row r="23" spans="2:8" ht="35.1" customHeight="1" thickBot="1" x14ac:dyDescent="0.3">
      <c r="B23" s="36">
        <v>17</v>
      </c>
      <c r="C23" s="33" t="s">
        <v>30</v>
      </c>
      <c r="D23" s="3">
        <v>2</v>
      </c>
      <c r="E23" s="3" t="s">
        <v>20</v>
      </c>
      <c r="F23" s="2">
        <v>5000</v>
      </c>
      <c r="G23" s="53">
        <f t="shared" si="0"/>
        <v>10000</v>
      </c>
      <c r="H23" s="3" t="s">
        <v>31</v>
      </c>
    </row>
    <row r="24" spans="2:8" ht="35.1" customHeight="1" thickBot="1" x14ac:dyDescent="0.3">
      <c r="B24" s="36">
        <v>18</v>
      </c>
      <c r="C24" s="55" t="s">
        <v>32</v>
      </c>
      <c r="D24" s="5">
        <v>10</v>
      </c>
      <c r="E24" s="5" t="s">
        <v>5</v>
      </c>
      <c r="F24" s="4">
        <v>700</v>
      </c>
      <c r="G24" s="53">
        <f t="shared" si="0"/>
        <v>7000</v>
      </c>
      <c r="H24" s="5" t="s">
        <v>33</v>
      </c>
    </row>
    <row r="25" spans="2:8" ht="35.1" customHeight="1" thickBot="1" x14ac:dyDescent="0.3">
      <c r="B25" s="36">
        <v>19</v>
      </c>
      <c r="C25" s="55" t="s">
        <v>218</v>
      </c>
      <c r="D25" s="5">
        <v>2</v>
      </c>
      <c r="E25" s="5" t="s">
        <v>5</v>
      </c>
      <c r="F25" s="4">
        <v>750</v>
      </c>
      <c r="G25" s="53">
        <f t="shared" si="0"/>
        <v>1500</v>
      </c>
      <c r="H25" s="5" t="s">
        <v>34</v>
      </c>
    </row>
    <row r="26" spans="2:8" ht="35.1" customHeight="1" thickBot="1" x14ac:dyDescent="0.3">
      <c r="B26" s="36">
        <v>20</v>
      </c>
      <c r="C26" s="55" t="s">
        <v>244</v>
      </c>
      <c r="D26" s="56">
        <v>8</v>
      </c>
      <c r="E26" s="56" t="s">
        <v>5</v>
      </c>
      <c r="F26" s="57">
        <v>1100</v>
      </c>
      <c r="G26" s="53">
        <f t="shared" si="0"/>
        <v>8800</v>
      </c>
      <c r="H26" s="56" t="s">
        <v>35</v>
      </c>
    </row>
    <row r="27" spans="2:8" ht="35.1" customHeight="1" thickBot="1" x14ac:dyDescent="0.3">
      <c r="B27" s="36">
        <v>21</v>
      </c>
      <c r="C27" s="33" t="s">
        <v>36</v>
      </c>
      <c r="D27" s="3">
        <v>5</v>
      </c>
      <c r="E27" s="3" t="s">
        <v>5</v>
      </c>
      <c r="F27" s="2">
        <v>1300</v>
      </c>
      <c r="G27" s="53">
        <f t="shared" si="0"/>
        <v>6500</v>
      </c>
      <c r="H27" s="3" t="s">
        <v>37</v>
      </c>
    </row>
    <row r="28" spans="2:8" ht="35.1" customHeight="1" thickBot="1" x14ac:dyDescent="0.3">
      <c r="B28" s="36">
        <v>22</v>
      </c>
      <c r="C28" s="55" t="s">
        <v>210</v>
      </c>
      <c r="D28" s="5">
        <v>28</v>
      </c>
      <c r="E28" s="5" t="s">
        <v>5</v>
      </c>
      <c r="F28" s="4">
        <v>2300</v>
      </c>
      <c r="G28" s="53">
        <f t="shared" si="0"/>
        <v>64400</v>
      </c>
      <c r="H28" s="5" t="s">
        <v>38</v>
      </c>
    </row>
    <row r="29" spans="2:8" ht="35.1" customHeight="1" thickBot="1" x14ac:dyDescent="0.3">
      <c r="B29" s="36">
        <v>23</v>
      </c>
      <c r="C29" s="55" t="s">
        <v>243</v>
      </c>
      <c r="D29" s="56">
        <v>65</v>
      </c>
      <c r="E29" s="56" t="s">
        <v>5</v>
      </c>
      <c r="F29" s="57">
        <v>1400</v>
      </c>
      <c r="G29" s="53">
        <f t="shared" si="0"/>
        <v>91000</v>
      </c>
      <c r="H29" s="5" t="s">
        <v>39</v>
      </c>
    </row>
    <row r="30" spans="2:8" ht="35.1" customHeight="1" thickBot="1" x14ac:dyDescent="0.3">
      <c r="B30" s="36">
        <v>24</v>
      </c>
      <c r="C30" s="33" t="s">
        <v>40</v>
      </c>
      <c r="D30" s="3">
        <v>10</v>
      </c>
      <c r="E30" s="3" t="s">
        <v>5</v>
      </c>
      <c r="F30" s="2">
        <v>1500</v>
      </c>
      <c r="G30" s="53">
        <f t="shared" si="0"/>
        <v>15000</v>
      </c>
      <c r="H30" s="3" t="s">
        <v>41</v>
      </c>
    </row>
    <row r="31" spans="2:8" ht="35.1" customHeight="1" thickBot="1" x14ac:dyDescent="0.3">
      <c r="B31" s="36">
        <v>25</v>
      </c>
      <c r="C31" s="32" t="s">
        <v>42</v>
      </c>
      <c r="D31" s="5">
        <v>1</v>
      </c>
      <c r="E31" s="5" t="s">
        <v>5</v>
      </c>
      <c r="F31" s="4">
        <v>10000</v>
      </c>
      <c r="G31" s="53">
        <f t="shared" si="0"/>
        <v>10000</v>
      </c>
      <c r="H31" s="5" t="s">
        <v>43</v>
      </c>
    </row>
    <row r="32" spans="2:8" ht="35.1" customHeight="1" thickBot="1" x14ac:dyDescent="0.3">
      <c r="B32" s="36">
        <v>26</v>
      </c>
      <c r="C32" s="55" t="s">
        <v>44</v>
      </c>
      <c r="D32" s="56">
        <v>1</v>
      </c>
      <c r="E32" s="56" t="s">
        <v>5</v>
      </c>
      <c r="F32" s="57">
        <v>1800</v>
      </c>
      <c r="G32" s="53">
        <f t="shared" si="0"/>
        <v>1800</v>
      </c>
      <c r="H32" s="56" t="s">
        <v>45</v>
      </c>
    </row>
    <row r="33" spans="2:9" ht="35.1" customHeight="1" thickBot="1" x14ac:dyDescent="0.3">
      <c r="B33" s="36">
        <v>27</v>
      </c>
      <c r="C33" s="33" t="s">
        <v>46</v>
      </c>
      <c r="D33" s="3">
        <v>3.35</v>
      </c>
      <c r="E33" s="3" t="s">
        <v>20</v>
      </c>
      <c r="F33" s="2">
        <v>5000</v>
      </c>
      <c r="G33" s="53">
        <f t="shared" si="0"/>
        <v>16750</v>
      </c>
      <c r="H33" s="3" t="s">
        <v>47</v>
      </c>
    </row>
    <row r="34" spans="2:9" ht="35.1" customHeight="1" thickBot="1" x14ac:dyDescent="0.3">
      <c r="B34" s="36">
        <v>28</v>
      </c>
      <c r="C34" s="33" t="s">
        <v>48</v>
      </c>
      <c r="D34" s="3">
        <v>22</v>
      </c>
      <c r="E34" s="3" t="s">
        <v>5</v>
      </c>
      <c r="F34" s="2">
        <v>150</v>
      </c>
      <c r="G34" s="53">
        <f t="shared" si="0"/>
        <v>3300</v>
      </c>
      <c r="H34" s="3" t="s">
        <v>49</v>
      </c>
    </row>
    <row r="35" spans="2:9" ht="35.1" customHeight="1" thickBot="1" x14ac:dyDescent="0.3">
      <c r="B35" s="36">
        <v>29</v>
      </c>
      <c r="C35" s="33" t="s">
        <v>50</v>
      </c>
      <c r="D35" s="3">
        <v>19</v>
      </c>
      <c r="E35" s="3" t="s">
        <v>5</v>
      </c>
      <c r="F35" s="2">
        <v>300</v>
      </c>
      <c r="G35" s="53">
        <f t="shared" si="0"/>
        <v>5700</v>
      </c>
      <c r="H35" s="3" t="s">
        <v>51</v>
      </c>
    </row>
    <row r="36" spans="2:9" ht="35.1" customHeight="1" thickBot="1" x14ac:dyDescent="0.3">
      <c r="B36" s="36">
        <v>30</v>
      </c>
      <c r="C36" s="33" t="s">
        <v>52</v>
      </c>
      <c r="D36" s="3">
        <v>35</v>
      </c>
      <c r="E36" s="3" t="s">
        <v>5</v>
      </c>
      <c r="F36" s="2">
        <v>200</v>
      </c>
      <c r="G36" s="53">
        <f t="shared" si="0"/>
        <v>7000</v>
      </c>
      <c r="H36" s="3" t="s">
        <v>53</v>
      </c>
    </row>
    <row r="37" spans="2:9" ht="35.1" customHeight="1" thickBot="1" x14ac:dyDescent="0.3">
      <c r="B37" s="116">
        <v>31</v>
      </c>
      <c r="C37" s="33" t="s">
        <v>54</v>
      </c>
      <c r="D37" s="3">
        <v>61</v>
      </c>
      <c r="E37" s="3" t="s">
        <v>5</v>
      </c>
      <c r="F37" s="2">
        <v>150</v>
      </c>
      <c r="G37" s="58">
        <f t="shared" si="0"/>
        <v>9150</v>
      </c>
      <c r="H37" s="3" t="s">
        <v>55</v>
      </c>
    </row>
    <row r="38" spans="2:9" s="7" customFormat="1" ht="35.1" customHeight="1" thickBot="1" x14ac:dyDescent="0.3">
      <c r="B38" s="83"/>
      <c r="C38" s="84" t="s">
        <v>56</v>
      </c>
      <c r="D38" s="85"/>
      <c r="E38" s="85"/>
      <c r="F38" s="85"/>
      <c r="G38" s="90">
        <f>SUM(G7:G37)</f>
        <v>561150</v>
      </c>
      <c r="H38" s="85"/>
      <c r="I38" s="102" t="s">
        <v>296</v>
      </c>
    </row>
    <row r="39" spans="2:9" s="7" customFormat="1" ht="35.1" customHeight="1" thickBot="1" x14ac:dyDescent="0.3">
      <c r="B39" s="6"/>
      <c r="C39" s="30" t="s">
        <v>57</v>
      </c>
      <c r="D39" s="6"/>
      <c r="E39" s="6"/>
      <c r="F39" s="6"/>
      <c r="G39" s="54"/>
      <c r="H39" s="6"/>
    </row>
    <row r="40" spans="2:9" ht="35.1" customHeight="1" thickBot="1" x14ac:dyDescent="0.3">
      <c r="B40" s="36">
        <f>B37+1</f>
        <v>32</v>
      </c>
      <c r="C40" s="28" t="s">
        <v>242</v>
      </c>
      <c r="D40" s="5">
        <v>12</v>
      </c>
      <c r="E40" s="5" t="s">
        <v>5</v>
      </c>
      <c r="F40" s="4">
        <v>1500</v>
      </c>
      <c r="G40" s="53">
        <f>D40*F40</f>
        <v>18000</v>
      </c>
      <c r="H40" s="5" t="s">
        <v>10</v>
      </c>
    </row>
    <row r="41" spans="2:9" ht="35.1" customHeight="1" thickBot="1" x14ac:dyDescent="0.3">
      <c r="B41" s="36">
        <f>B40+1</f>
        <v>33</v>
      </c>
      <c r="C41" s="55" t="s">
        <v>58</v>
      </c>
      <c r="D41" s="56">
        <v>7</v>
      </c>
      <c r="E41" s="56" t="s">
        <v>5</v>
      </c>
      <c r="F41" s="57">
        <v>1000</v>
      </c>
      <c r="G41" s="53">
        <f t="shared" ref="G41:G44" si="1">D41*F41</f>
        <v>7000</v>
      </c>
      <c r="H41" s="5" t="s">
        <v>59</v>
      </c>
    </row>
    <row r="42" spans="2:9" ht="35.1" customHeight="1" thickBot="1" x14ac:dyDescent="0.3">
      <c r="B42" s="36">
        <f>B41+1</f>
        <v>34</v>
      </c>
      <c r="C42" s="33" t="s">
        <v>60</v>
      </c>
      <c r="D42" s="3">
        <v>1</v>
      </c>
      <c r="E42" s="3" t="s">
        <v>5</v>
      </c>
      <c r="F42" s="2">
        <v>2500</v>
      </c>
      <c r="G42" s="53">
        <f t="shared" si="1"/>
        <v>2500</v>
      </c>
      <c r="H42" s="3" t="s">
        <v>61</v>
      </c>
    </row>
    <row r="43" spans="2:9" ht="35.1" customHeight="1" thickBot="1" x14ac:dyDescent="0.3">
      <c r="B43" s="36">
        <f t="shared" ref="B43" si="2">B42+1</f>
        <v>35</v>
      </c>
      <c r="C43" s="33" t="s">
        <v>62</v>
      </c>
      <c r="D43" s="3">
        <v>2</v>
      </c>
      <c r="E43" s="3" t="s">
        <v>5</v>
      </c>
      <c r="F43" s="2">
        <v>150</v>
      </c>
      <c r="G43" s="53">
        <f t="shared" si="1"/>
        <v>300</v>
      </c>
      <c r="H43" s="3" t="s">
        <v>49</v>
      </c>
    </row>
    <row r="44" spans="2:9" ht="35.1" customHeight="1" thickBot="1" x14ac:dyDescent="0.3">
      <c r="B44" s="116">
        <f>B43+1</f>
        <v>36</v>
      </c>
      <c r="C44" s="33" t="s">
        <v>63</v>
      </c>
      <c r="D44" s="3">
        <v>1</v>
      </c>
      <c r="E44" s="3" t="s">
        <v>5</v>
      </c>
      <c r="F44" s="2">
        <v>680</v>
      </c>
      <c r="G44" s="58">
        <f t="shared" si="1"/>
        <v>680</v>
      </c>
      <c r="H44" s="3" t="s">
        <v>64</v>
      </c>
    </row>
    <row r="45" spans="2:9" s="7" customFormat="1" ht="35.1" customHeight="1" thickBot="1" x14ac:dyDescent="0.3">
      <c r="B45" s="83"/>
      <c r="C45" s="84" t="s">
        <v>65</v>
      </c>
      <c r="D45" s="85"/>
      <c r="E45" s="85"/>
      <c r="F45" s="85"/>
      <c r="G45" s="90">
        <f>SUM(G40:G44)</f>
        <v>28480</v>
      </c>
      <c r="H45" s="85"/>
      <c r="I45" s="102" t="s">
        <v>296</v>
      </c>
    </row>
    <row r="46" spans="2:9" s="7" customFormat="1" ht="35.1" customHeight="1" thickBot="1" x14ac:dyDescent="0.3">
      <c r="B46" s="6"/>
      <c r="C46" s="30" t="s">
        <v>66</v>
      </c>
      <c r="D46" s="6"/>
      <c r="E46" s="6"/>
      <c r="F46" s="6"/>
      <c r="G46" s="54"/>
      <c r="H46" s="6"/>
    </row>
    <row r="47" spans="2:9" ht="43.5" customHeight="1" thickBot="1" x14ac:dyDescent="0.3">
      <c r="B47" s="37">
        <f>B44+1</f>
        <v>37</v>
      </c>
      <c r="C47" s="33" t="s">
        <v>67</v>
      </c>
      <c r="D47" s="3">
        <v>5</v>
      </c>
      <c r="E47" s="3" t="s">
        <v>5</v>
      </c>
      <c r="F47" s="2">
        <v>6500</v>
      </c>
      <c r="G47" s="52">
        <f>D47*F47</f>
        <v>32500</v>
      </c>
      <c r="H47" s="3" t="s">
        <v>68</v>
      </c>
    </row>
    <row r="48" spans="2:9" ht="35.1" customHeight="1" thickBot="1" x14ac:dyDescent="0.3">
      <c r="B48" s="37">
        <f>B47+1</f>
        <v>38</v>
      </c>
      <c r="C48" s="33" t="s">
        <v>69</v>
      </c>
      <c r="D48" s="3">
        <v>4</v>
      </c>
      <c r="E48" s="3" t="s">
        <v>5</v>
      </c>
      <c r="F48" s="2">
        <v>4000</v>
      </c>
      <c r="G48" s="52">
        <f t="shared" ref="G48:G53" si="3">D48*F48</f>
        <v>16000</v>
      </c>
      <c r="H48" s="3" t="s">
        <v>70</v>
      </c>
    </row>
    <row r="49" spans="2:8" ht="35.1" customHeight="1" thickBot="1" x14ac:dyDescent="0.3">
      <c r="B49" s="37">
        <f>B48+1</f>
        <v>39</v>
      </c>
      <c r="C49" s="33" t="s">
        <v>71</v>
      </c>
      <c r="D49" s="3">
        <v>2</v>
      </c>
      <c r="E49" s="3" t="s">
        <v>5</v>
      </c>
      <c r="F49" s="2">
        <v>22500</v>
      </c>
      <c r="G49" s="52">
        <f t="shared" si="3"/>
        <v>45000</v>
      </c>
      <c r="H49" s="3" t="s">
        <v>72</v>
      </c>
    </row>
    <row r="50" spans="2:8" ht="35.1" customHeight="1" thickBot="1" x14ac:dyDescent="0.3">
      <c r="B50" s="37">
        <f t="shared" ref="B50:B53" si="4">B49+1</f>
        <v>40</v>
      </c>
      <c r="C50" s="33" t="s">
        <v>73</v>
      </c>
      <c r="D50" s="3">
        <v>1</v>
      </c>
      <c r="E50" s="3" t="s">
        <v>5</v>
      </c>
      <c r="F50" s="2">
        <v>1300</v>
      </c>
      <c r="G50" s="52">
        <f t="shared" si="3"/>
        <v>1300</v>
      </c>
      <c r="H50" s="3" t="s">
        <v>74</v>
      </c>
    </row>
    <row r="51" spans="2:8" ht="35.1" customHeight="1" thickBot="1" x14ac:dyDescent="0.3">
      <c r="B51" s="37">
        <f t="shared" si="4"/>
        <v>41</v>
      </c>
      <c r="C51" s="33" t="s">
        <v>75</v>
      </c>
      <c r="D51" s="3">
        <v>1</v>
      </c>
      <c r="E51" s="3" t="s">
        <v>5</v>
      </c>
      <c r="F51" s="2">
        <v>800</v>
      </c>
      <c r="G51" s="52">
        <f t="shared" si="3"/>
        <v>800</v>
      </c>
      <c r="H51" s="3" t="s">
        <v>76</v>
      </c>
    </row>
    <row r="52" spans="2:8" ht="35.1" customHeight="1" thickBot="1" x14ac:dyDescent="0.3">
      <c r="B52" s="37">
        <f t="shared" ref="B52" si="5">B51+1</f>
        <v>42</v>
      </c>
      <c r="C52" s="33" t="s">
        <v>77</v>
      </c>
      <c r="D52" s="3">
        <v>1</v>
      </c>
      <c r="E52" s="3" t="s">
        <v>5</v>
      </c>
      <c r="F52" s="2">
        <v>1200</v>
      </c>
      <c r="G52" s="52">
        <f t="shared" si="3"/>
        <v>1200</v>
      </c>
      <c r="H52" s="3" t="s">
        <v>78</v>
      </c>
    </row>
    <row r="53" spans="2:8" ht="35.1" customHeight="1" thickBot="1" x14ac:dyDescent="0.3">
      <c r="B53" s="37">
        <f t="shared" si="4"/>
        <v>43</v>
      </c>
      <c r="C53" s="33" t="s">
        <v>79</v>
      </c>
      <c r="D53" s="3">
        <v>2</v>
      </c>
      <c r="E53" s="3" t="s">
        <v>5</v>
      </c>
      <c r="F53" s="2">
        <v>1500</v>
      </c>
      <c r="G53" s="52">
        <f t="shared" si="3"/>
        <v>3000</v>
      </c>
      <c r="H53" s="3" t="s">
        <v>80</v>
      </c>
    </row>
    <row r="54" spans="2:8" s="7" customFormat="1" ht="35.1" customHeight="1" thickBot="1" x14ac:dyDescent="0.3">
      <c r="B54" s="83"/>
      <c r="C54" s="84" t="s">
        <v>81</v>
      </c>
      <c r="D54" s="85"/>
      <c r="E54" s="85"/>
      <c r="F54" s="86"/>
      <c r="G54" s="90">
        <f>SUM(G47:G53)</f>
        <v>99800</v>
      </c>
      <c r="H54" s="85"/>
    </row>
    <row r="55" spans="2:8" s="7" customFormat="1" ht="35.1" customHeight="1" thickBot="1" x14ac:dyDescent="0.3">
      <c r="B55" s="6"/>
      <c r="C55" s="30" t="s">
        <v>82</v>
      </c>
      <c r="D55" s="6"/>
      <c r="E55" s="6"/>
      <c r="F55" s="6"/>
      <c r="G55" s="54"/>
      <c r="H55" s="6"/>
    </row>
    <row r="56" spans="2:8" ht="35.1" customHeight="1" thickBot="1" x14ac:dyDescent="0.3">
      <c r="B56" s="37">
        <f>B53+1</f>
        <v>44</v>
      </c>
      <c r="C56" s="33" t="s">
        <v>83</v>
      </c>
      <c r="D56" s="3">
        <v>6</v>
      </c>
      <c r="E56" s="3" t="s">
        <v>5</v>
      </c>
      <c r="F56" s="2">
        <v>180</v>
      </c>
      <c r="G56" s="52">
        <f>D56*F56</f>
        <v>1080</v>
      </c>
      <c r="H56" s="3" t="s">
        <v>84</v>
      </c>
    </row>
    <row r="57" spans="2:8" s="7" customFormat="1" ht="35.1" customHeight="1" thickBot="1" x14ac:dyDescent="0.3">
      <c r="B57" s="83"/>
      <c r="C57" s="84" t="s">
        <v>85</v>
      </c>
      <c r="D57" s="85"/>
      <c r="E57" s="85"/>
      <c r="F57" s="85"/>
      <c r="G57" s="90">
        <f>SUM(G56)</f>
        <v>1080</v>
      </c>
      <c r="H57" s="85"/>
    </row>
    <row r="58" spans="2:8" s="7" customFormat="1" ht="35.1" customHeight="1" thickBot="1" x14ac:dyDescent="0.3">
      <c r="B58" s="6"/>
      <c r="C58" s="30" t="s">
        <v>86</v>
      </c>
      <c r="D58" s="6"/>
      <c r="E58" s="6"/>
      <c r="F58" s="6"/>
      <c r="G58" s="54"/>
      <c r="H58" s="6"/>
    </row>
    <row r="59" spans="2:8" ht="35.1" customHeight="1" thickBot="1" x14ac:dyDescent="0.3">
      <c r="B59" s="36">
        <f>B56+1</f>
        <v>45</v>
      </c>
      <c r="C59" s="55" t="s">
        <v>220</v>
      </c>
      <c r="D59" s="5">
        <v>43</v>
      </c>
      <c r="E59" s="5" t="s">
        <v>87</v>
      </c>
      <c r="F59" s="4">
        <v>180</v>
      </c>
      <c r="G59" s="58">
        <f>D59*F59</f>
        <v>7740</v>
      </c>
      <c r="H59" s="5" t="s">
        <v>88</v>
      </c>
    </row>
    <row r="60" spans="2:8" ht="35.1" customHeight="1" thickBot="1" x14ac:dyDescent="0.3">
      <c r="B60" s="36">
        <f>B59+1</f>
        <v>46</v>
      </c>
      <c r="C60" s="55" t="s">
        <v>222</v>
      </c>
      <c r="D60" s="56">
        <v>10</v>
      </c>
      <c r="E60" s="56" t="s">
        <v>5</v>
      </c>
      <c r="F60" s="57">
        <v>800</v>
      </c>
      <c r="G60" s="54">
        <f>D60*F60</f>
        <v>8000</v>
      </c>
      <c r="H60" s="5" t="s">
        <v>89</v>
      </c>
    </row>
    <row r="61" spans="2:8" s="7" customFormat="1" ht="35.1" customHeight="1" thickBot="1" x14ac:dyDescent="0.3">
      <c r="B61" s="56"/>
      <c r="C61" s="30" t="s">
        <v>90</v>
      </c>
      <c r="D61" s="3"/>
      <c r="E61" s="3"/>
      <c r="F61" s="3"/>
      <c r="G61" s="118">
        <f>SUM(G59:G60)</f>
        <v>15740</v>
      </c>
      <c r="H61" s="56"/>
    </row>
    <row r="62" spans="2:8" s="7" customFormat="1" ht="35.1" customHeight="1" thickBot="1" x14ac:dyDescent="0.3">
      <c r="B62" s="87"/>
      <c r="C62" s="88" t="s">
        <v>91</v>
      </c>
      <c r="D62" s="88"/>
      <c r="E62" s="88"/>
      <c r="F62" s="89"/>
      <c r="G62" s="90">
        <f>G38+G45+G54+G57+G61</f>
        <v>706250</v>
      </c>
      <c r="H62" s="85"/>
    </row>
    <row r="65" spans="2:5" x14ac:dyDescent="0.25">
      <c r="B65" s="95"/>
      <c r="C65" s="95" t="s">
        <v>288</v>
      </c>
    </row>
    <row r="66" spans="2:5" ht="30" x14ac:dyDescent="0.25">
      <c r="B66" s="96" t="s">
        <v>289</v>
      </c>
      <c r="C66" s="97">
        <f>G62+'obiectiv 1 sediu'!G113+'obiectiv 5'!G16+'obiectiv 5 a'!G11+'obiectiv 5 b'!H11</f>
        <v>2565960</v>
      </c>
    </row>
    <row r="67" spans="2:5" x14ac:dyDescent="0.25">
      <c r="B67" s="95" t="s">
        <v>290</v>
      </c>
      <c r="C67" s="97">
        <f>C66*21%</f>
        <v>538851.6</v>
      </c>
    </row>
    <row r="68" spans="2:5" ht="45" x14ac:dyDescent="0.25">
      <c r="B68" s="96" t="s">
        <v>291</v>
      </c>
      <c r="C68" s="97">
        <f>C66+C67</f>
        <v>3104811.6</v>
      </c>
    </row>
    <row r="70" spans="2:5" x14ac:dyDescent="0.25">
      <c r="C70" s="31" t="s">
        <v>294</v>
      </c>
      <c r="D70" s="100">
        <f>C73-C68</f>
        <v>163028.35999999987</v>
      </c>
      <c r="E70" s="7" t="s">
        <v>295</v>
      </c>
    </row>
    <row r="71" spans="2:5" ht="30" x14ac:dyDescent="0.25">
      <c r="B71" s="98" t="s">
        <v>292</v>
      </c>
      <c r="C71" s="99">
        <v>2746084</v>
      </c>
    </row>
    <row r="72" spans="2:5" x14ac:dyDescent="0.25">
      <c r="B72" s="7" t="s">
        <v>290</v>
      </c>
      <c r="C72" s="99">
        <f>C71*19%</f>
        <v>521755.96</v>
      </c>
      <c r="D72" s="100">
        <f>D70/1.21</f>
        <v>134734.18181818171</v>
      </c>
    </row>
    <row r="73" spans="2:5" ht="45" x14ac:dyDescent="0.25">
      <c r="B73" s="94" t="s">
        <v>293</v>
      </c>
      <c r="C73" s="99">
        <f>C71+C72</f>
        <v>3267839.96</v>
      </c>
    </row>
    <row r="74" spans="2:5" x14ac:dyDescent="0.25">
      <c r="D74" s="100"/>
    </row>
    <row r="76" spans="2:5" x14ac:dyDescent="0.25">
      <c r="C76" s="104" t="s">
        <v>297</v>
      </c>
    </row>
    <row r="77" spans="2:5" x14ac:dyDescent="0.25">
      <c r="C77" s="103">
        <f>G38+G45+'obiectiv 1 sediu'!G67</f>
        <v>1593545</v>
      </c>
    </row>
  </sheetData>
  <mergeCells count="1">
    <mergeCell ref="C2:G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9C910-4D3F-4447-9AE8-C6F522840E0B}">
  <dimension ref="B2:M25"/>
  <sheetViews>
    <sheetView topLeftCell="A4" workbookViewId="0">
      <selection activeCell="G30" sqref="G30"/>
    </sheetView>
  </sheetViews>
  <sheetFormatPr defaultRowHeight="15" x14ac:dyDescent="0.25"/>
  <cols>
    <col min="2" max="2" width="9.140625" style="7"/>
    <col min="3" max="3" width="62" style="31" customWidth="1"/>
    <col min="4" max="4" width="16" style="7" customWidth="1"/>
    <col min="5" max="5" width="18.42578125" style="7" customWidth="1"/>
    <col min="6" max="6" width="9.140625" style="29"/>
    <col min="7" max="7" width="12" style="117" customWidth="1"/>
    <col min="8" max="8" width="11.85546875" style="7" customWidth="1"/>
    <col min="11" max="11" width="12.5703125" customWidth="1"/>
  </cols>
  <sheetData>
    <row r="2" spans="2:13" ht="89.25" customHeight="1" x14ac:dyDescent="0.25">
      <c r="C2" s="149" t="s">
        <v>302</v>
      </c>
      <c r="D2" s="149"/>
      <c r="E2" s="149"/>
      <c r="F2" s="149"/>
      <c r="G2" s="149"/>
    </row>
    <row r="3" spans="2:13" ht="15.75" thickBot="1" x14ac:dyDescent="0.3"/>
    <row r="4" spans="2:13" s="7" customFormat="1" ht="57" customHeight="1" x14ac:dyDescent="0.25">
      <c r="B4" s="34" t="s">
        <v>240</v>
      </c>
      <c r="C4" s="34" t="s">
        <v>0</v>
      </c>
      <c r="D4" s="34" t="s">
        <v>92</v>
      </c>
      <c r="E4" s="34" t="s">
        <v>1</v>
      </c>
      <c r="F4" s="35" t="s">
        <v>239</v>
      </c>
      <c r="G4" s="110" t="s">
        <v>241</v>
      </c>
      <c r="H4" s="34" t="s">
        <v>2</v>
      </c>
    </row>
    <row r="5" spans="2:13" s="38" customFormat="1" ht="15.75" thickBot="1" x14ac:dyDescent="0.3">
      <c r="B5" s="106">
        <v>0</v>
      </c>
      <c r="C5" s="107">
        <v>1</v>
      </c>
      <c r="D5" s="107">
        <v>2</v>
      </c>
      <c r="E5" s="107">
        <v>3</v>
      </c>
      <c r="F5" s="107">
        <v>4</v>
      </c>
      <c r="G5" s="108">
        <v>5</v>
      </c>
      <c r="H5" s="107">
        <v>6</v>
      </c>
    </row>
    <row r="6" spans="2:13" s="7" customFormat="1" ht="35.1" customHeight="1" thickBot="1" x14ac:dyDescent="0.3">
      <c r="B6" s="6"/>
      <c r="C6" s="30" t="s">
        <v>86</v>
      </c>
      <c r="D6" s="6"/>
      <c r="E6" s="6"/>
      <c r="F6" s="6"/>
      <c r="G6" s="54"/>
      <c r="H6" s="6"/>
    </row>
    <row r="7" spans="2:13" ht="35.1" customHeight="1" thickBot="1" x14ac:dyDescent="0.3">
      <c r="B7" s="36">
        <v>1</v>
      </c>
      <c r="C7" s="55" t="e">
        <f>'ob 1 birotica'!#REF!</f>
        <v>#REF!</v>
      </c>
      <c r="D7" s="5">
        <v>1</v>
      </c>
      <c r="E7" s="5" t="s">
        <v>87</v>
      </c>
      <c r="F7" s="4">
        <v>800</v>
      </c>
      <c r="G7" s="58">
        <f>D7*F7</f>
        <v>800</v>
      </c>
      <c r="H7" s="5" t="s">
        <v>89</v>
      </c>
    </row>
    <row r="8" spans="2:13" ht="35.1" customHeight="1" thickBot="1" x14ac:dyDescent="0.3">
      <c r="B8" s="36">
        <v>1</v>
      </c>
      <c r="C8" s="55" t="s">
        <v>222</v>
      </c>
      <c r="D8" s="56">
        <v>10</v>
      </c>
      <c r="E8" s="56" t="s">
        <v>5</v>
      </c>
      <c r="F8" s="57">
        <v>800</v>
      </c>
      <c r="G8" s="54">
        <f>D8*F8</f>
        <v>8000</v>
      </c>
      <c r="H8" s="5" t="s">
        <v>89</v>
      </c>
    </row>
    <row r="9" spans="2:13" s="7" customFormat="1" ht="35.1" customHeight="1" thickBot="1" x14ac:dyDescent="0.3">
      <c r="B9" s="130"/>
      <c r="C9" s="84" t="s">
        <v>90</v>
      </c>
      <c r="D9" s="85"/>
      <c r="E9" s="85"/>
      <c r="F9" s="85"/>
      <c r="G9" s="90">
        <f>SUM(G7:G8)</f>
        <v>8800</v>
      </c>
      <c r="H9" s="130"/>
    </row>
    <row r="10" spans="2:13" s="7" customFormat="1" ht="35.1" customHeight="1" thickBot="1" x14ac:dyDescent="0.3">
      <c r="B10" s="87"/>
      <c r="C10" s="88" t="s">
        <v>91</v>
      </c>
      <c r="D10" s="88"/>
      <c r="E10" s="88"/>
      <c r="F10" s="89"/>
      <c r="G10" s="90">
        <f>G9</f>
        <v>8800</v>
      </c>
      <c r="H10" s="85"/>
    </row>
    <row r="13" spans="2:13" s="29" customFormat="1" x14ac:dyDescent="0.25">
      <c r="B13" s="95"/>
      <c r="C13" s="95" t="s">
        <v>288</v>
      </c>
      <c r="D13" s="7"/>
      <c r="E13" s="7"/>
      <c r="G13" s="117"/>
      <c r="H13" s="7"/>
      <c r="I13"/>
      <c r="J13"/>
      <c r="K13"/>
      <c r="L13"/>
      <c r="M13"/>
    </row>
    <row r="14" spans="2:13" s="29" customFormat="1" ht="30" x14ac:dyDescent="0.25">
      <c r="B14" s="96" t="s">
        <v>289</v>
      </c>
      <c r="C14" s="131">
        <f>'ob 1 IT'!H21+'ob 1 birotica'!G20+jardiniere!G10</f>
        <v>104600</v>
      </c>
      <c r="D14" s="7">
        <v>698460</v>
      </c>
      <c r="E14" s="100">
        <f>C14-D14</f>
        <v>-593860</v>
      </c>
      <c r="G14" s="117"/>
      <c r="H14" s="7"/>
      <c r="I14"/>
      <c r="J14"/>
      <c r="K14"/>
      <c r="L14"/>
      <c r="M14"/>
    </row>
    <row r="15" spans="2:13" s="29" customFormat="1" x14ac:dyDescent="0.25">
      <c r="B15" s="95" t="s">
        <v>290</v>
      </c>
      <c r="C15" s="97">
        <f>C14*21%</f>
        <v>21966</v>
      </c>
      <c r="D15" s="7"/>
      <c r="E15" s="7"/>
      <c r="G15" s="117"/>
      <c r="H15" s="7"/>
      <c r="I15"/>
      <c r="J15"/>
      <c r="K15"/>
      <c r="L15"/>
      <c r="M15"/>
    </row>
    <row r="16" spans="2:13" s="29" customFormat="1" ht="45" x14ac:dyDescent="0.25">
      <c r="B16" s="96" t="s">
        <v>291</v>
      </c>
      <c r="C16" s="97">
        <f>C14+C15</f>
        <v>126566</v>
      </c>
      <c r="D16" s="7"/>
      <c r="E16" s="7"/>
      <c r="G16" s="117"/>
      <c r="H16" s="7"/>
      <c r="I16"/>
      <c r="J16"/>
      <c r="K16"/>
      <c r="L16"/>
      <c r="M16"/>
    </row>
    <row r="18" spans="2:13" s="29" customFormat="1" x14ac:dyDescent="0.25">
      <c r="B18" s="7"/>
      <c r="C18" s="31" t="s">
        <v>294</v>
      </c>
      <c r="D18" s="100">
        <f>C21-C16</f>
        <v>3141273.96</v>
      </c>
      <c r="E18" s="7" t="s">
        <v>295</v>
      </c>
      <c r="G18" s="117"/>
      <c r="H18" s="7"/>
      <c r="I18"/>
      <c r="J18"/>
      <c r="K18"/>
      <c r="L18"/>
      <c r="M18"/>
    </row>
    <row r="19" spans="2:13" s="29" customFormat="1" ht="30" x14ac:dyDescent="0.25">
      <c r="B19" s="98" t="s">
        <v>292</v>
      </c>
      <c r="C19" s="99">
        <v>2746084</v>
      </c>
      <c r="D19" s="7"/>
      <c r="E19" s="7"/>
      <c r="G19" s="117"/>
      <c r="H19" s="7"/>
      <c r="I19"/>
      <c r="J19"/>
      <c r="K19"/>
      <c r="L19"/>
      <c r="M19"/>
    </row>
    <row r="20" spans="2:13" s="29" customFormat="1" x14ac:dyDescent="0.25">
      <c r="B20" s="7" t="s">
        <v>290</v>
      </c>
      <c r="C20" s="99">
        <f>C19*19%</f>
        <v>521755.96</v>
      </c>
      <c r="D20" s="100">
        <f>D18/1.21</f>
        <v>2596094.1818181816</v>
      </c>
      <c r="E20" s="7"/>
      <c r="G20" s="117"/>
      <c r="H20" s="7"/>
      <c r="I20"/>
      <c r="J20"/>
      <c r="K20"/>
      <c r="L20"/>
      <c r="M20"/>
    </row>
    <row r="21" spans="2:13" s="29" customFormat="1" ht="45" x14ac:dyDescent="0.25">
      <c r="B21" s="94" t="s">
        <v>293</v>
      </c>
      <c r="C21" s="99">
        <f>C19+C20</f>
        <v>3267839.96</v>
      </c>
      <c r="D21" s="7"/>
      <c r="E21" s="7"/>
      <c r="G21" s="117"/>
      <c r="H21" s="7"/>
      <c r="I21"/>
      <c r="J21"/>
      <c r="K21"/>
      <c r="L21"/>
      <c r="M21"/>
    </row>
    <row r="22" spans="2:13" s="29" customFormat="1" x14ac:dyDescent="0.25">
      <c r="B22" s="7"/>
      <c r="C22" s="31"/>
      <c r="D22" s="100"/>
      <c r="E22" s="7"/>
      <c r="G22" s="117"/>
      <c r="H22" s="7"/>
      <c r="I22"/>
      <c r="J22"/>
      <c r="K22"/>
      <c r="L22"/>
      <c r="M22"/>
    </row>
    <row r="24" spans="2:13" s="29" customFormat="1" x14ac:dyDescent="0.25">
      <c r="B24" s="7"/>
      <c r="C24" s="104" t="s">
        <v>297</v>
      </c>
      <c r="D24" s="7"/>
      <c r="E24" s="7"/>
      <c r="G24" s="117"/>
      <c r="H24" s="7"/>
      <c r="I24"/>
      <c r="J24"/>
      <c r="K24"/>
      <c r="L24"/>
      <c r="M24"/>
    </row>
    <row r="25" spans="2:13" s="29" customFormat="1" x14ac:dyDescent="0.25">
      <c r="B25" s="7"/>
      <c r="C25" s="103">
        <f>+'obiectiv 1 sediu'!G67</f>
        <v>1003915</v>
      </c>
      <c r="D25" s="7"/>
      <c r="E25" s="7"/>
      <c r="G25" s="117"/>
      <c r="H25" s="7"/>
      <c r="I25"/>
      <c r="J25"/>
      <c r="K25"/>
      <c r="L25"/>
      <c r="M25"/>
    </row>
  </sheetData>
  <mergeCells count="1">
    <mergeCell ref="C2:G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01B0B-0FAB-4558-9644-EF3427F85777}">
  <sheetPr>
    <tabColor theme="7" tint="0.79998168889431442"/>
  </sheetPr>
  <dimension ref="B2:I116"/>
  <sheetViews>
    <sheetView topLeftCell="A100" workbookViewId="0">
      <selection activeCell="K52" sqref="K52"/>
    </sheetView>
  </sheetViews>
  <sheetFormatPr defaultRowHeight="15" x14ac:dyDescent="0.25"/>
  <cols>
    <col min="2" max="2" width="9.140625" style="7"/>
    <col min="3" max="3" width="62.140625" customWidth="1"/>
    <col min="4" max="5" width="9.140625" style="7"/>
    <col min="7" max="7" width="15.5703125" customWidth="1"/>
  </cols>
  <sheetData>
    <row r="2" spans="2:8" ht="76.5" customHeight="1" x14ac:dyDescent="0.25">
      <c r="C2" s="149" t="s">
        <v>298</v>
      </c>
      <c r="D2" s="149"/>
      <c r="E2" s="149"/>
      <c r="F2" s="149"/>
    </row>
    <row r="3" spans="2:8" ht="15.75" thickBot="1" x14ac:dyDescent="0.3"/>
    <row r="4" spans="2:8" ht="66" customHeight="1" thickBot="1" x14ac:dyDescent="0.3">
      <c r="B4" s="61" t="s">
        <v>240</v>
      </c>
      <c r="C4" s="62" t="s">
        <v>0</v>
      </c>
      <c r="D4" s="18" t="s">
        <v>92</v>
      </c>
      <c r="E4" s="61" t="s">
        <v>1</v>
      </c>
      <c r="F4" s="61" t="s">
        <v>239</v>
      </c>
      <c r="G4" s="61" t="s">
        <v>241</v>
      </c>
      <c r="H4" s="17" t="s">
        <v>2</v>
      </c>
    </row>
    <row r="5" spans="2:8" ht="15.75" thickBot="1" x14ac:dyDescent="0.3">
      <c r="B5" s="19">
        <v>0</v>
      </c>
      <c r="C5" s="20">
        <v>1</v>
      </c>
      <c r="D5" s="61">
        <v>2</v>
      </c>
      <c r="E5" s="20">
        <v>3</v>
      </c>
      <c r="F5" s="20">
        <v>4</v>
      </c>
      <c r="G5" s="20">
        <v>5</v>
      </c>
      <c r="H5" s="61">
        <v>6</v>
      </c>
    </row>
    <row r="6" spans="2:8" ht="30" customHeight="1" thickBot="1" x14ac:dyDescent="0.3">
      <c r="B6" s="9"/>
      <c r="C6" s="11" t="s">
        <v>3</v>
      </c>
      <c r="D6" s="60"/>
      <c r="E6" s="12"/>
      <c r="F6" s="13"/>
      <c r="G6" s="13"/>
      <c r="H6" s="12"/>
    </row>
    <row r="7" spans="2:8" ht="30" customHeight="1" thickBot="1" x14ac:dyDescent="0.3">
      <c r="B7" s="14">
        <v>1</v>
      </c>
      <c r="C7" s="59" t="s">
        <v>199</v>
      </c>
      <c r="D7" s="21">
        <v>2</v>
      </c>
      <c r="E7" s="14" t="s">
        <v>5</v>
      </c>
      <c r="F7" s="22">
        <v>1800</v>
      </c>
      <c r="G7" s="22">
        <f>D7*F7</f>
        <v>3600</v>
      </c>
      <c r="H7" s="22" t="s">
        <v>93</v>
      </c>
    </row>
    <row r="8" spans="2:8" ht="30" customHeight="1" thickBot="1" x14ac:dyDescent="0.3">
      <c r="B8" s="14">
        <v>2</v>
      </c>
      <c r="C8" s="59" t="s">
        <v>200</v>
      </c>
      <c r="D8" s="21">
        <v>26</v>
      </c>
      <c r="E8" s="14" t="s">
        <v>5</v>
      </c>
      <c r="F8" s="22">
        <v>1700</v>
      </c>
      <c r="G8" s="22">
        <f t="shared" ref="G8:G66" si="0">D8*F8</f>
        <v>44200</v>
      </c>
      <c r="H8" s="22" t="s">
        <v>7</v>
      </c>
    </row>
    <row r="9" spans="2:8" ht="30" customHeight="1" thickBot="1" x14ac:dyDescent="0.3">
      <c r="B9" s="14">
        <v>3</v>
      </c>
      <c r="C9" s="59" t="s">
        <v>201</v>
      </c>
      <c r="D9" s="21">
        <v>5</v>
      </c>
      <c r="E9" s="14" t="s">
        <v>5</v>
      </c>
      <c r="F9" s="22">
        <v>1600</v>
      </c>
      <c r="G9" s="22">
        <f t="shared" si="0"/>
        <v>8000</v>
      </c>
      <c r="H9" s="22" t="s">
        <v>8</v>
      </c>
    </row>
    <row r="10" spans="2:8" ht="30" customHeight="1" thickBot="1" x14ac:dyDescent="0.3">
      <c r="B10" s="14">
        <v>4</v>
      </c>
      <c r="C10" s="59" t="s">
        <v>202</v>
      </c>
      <c r="D10" s="21">
        <v>1</v>
      </c>
      <c r="E10" s="14" t="s">
        <v>5</v>
      </c>
      <c r="F10" s="22">
        <v>2100</v>
      </c>
      <c r="G10" s="22">
        <f t="shared" si="0"/>
        <v>2100</v>
      </c>
      <c r="H10" s="22" t="s">
        <v>94</v>
      </c>
    </row>
    <row r="11" spans="2:8" ht="30" customHeight="1" thickBot="1" x14ac:dyDescent="0.3">
      <c r="B11" s="14">
        <v>5</v>
      </c>
      <c r="C11" s="59" t="s">
        <v>203</v>
      </c>
      <c r="D11" s="21">
        <v>2</v>
      </c>
      <c r="E11" s="14" t="s">
        <v>5</v>
      </c>
      <c r="F11" s="22">
        <v>5000</v>
      </c>
      <c r="G11" s="22">
        <f t="shared" si="0"/>
        <v>10000</v>
      </c>
      <c r="H11" s="22" t="s">
        <v>16</v>
      </c>
    </row>
    <row r="12" spans="2:8" ht="38.25" customHeight="1" thickBot="1" x14ac:dyDescent="0.3">
      <c r="B12" s="14">
        <v>6</v>
      </c>
      <c r="C12" s="8" t="s">
        <v>204</v>
      </c>
      <c r="D12" s="21">
        <v>1</v>
      </c>
      <c r="E12" s="14" t="s">
        <v>5</v>
      </c>
      <c r="F12" s="22">
        <v>10000</v>
      </c>
      <c r="G12" s="22">
        <f t="shared" si="0"/>
        <v>10000</v>
      </c>
      <c r="H12" s="22" t="s">
        <v>95</v>
      </c>
    </row>
    <row r="13" spans="2:8" ht="30" customHeight="1" thickBot="1" x14ac:dyDescent="0.3">
      <c r="B13" s="14">
        <v>7</v>
      </c>
      <c r="C13" s="59" t="s">
        <v>9</v>
      </c>
      <c r="D13" s="21">
        <v>38</v>
      </c>
      <c r="E13" s="14" t="s">
        <v>5</v>
      </c>
      <c r="F13" s="22">
        <v>2500</v>
      </c>
      <c r="G13" s="22">
        <f t="shared" si="0"/>
        <v>95000</v>
      </c>
      <c r="H13" s="22" t="s">
        <v>10</v>
      </c>
    </row>
    <row r="14" spans="2:8" ht="30" customHeight="1" thickBot="1" x14ac:dyDescent="0.3">
      <c r="B14" s="14">
        <v>8</v>
      </c>
      <c r="C14" s="59" t="s">
        <v>205</v>
      </c>
      <c r="D14" s="21">
        <v>15</v>
      </c>
      <c r="E14" s="14" t="s">
        <v>5</v>
      </c>
      <c r="F14" s="22">
        <v>1000</v>
      </c>
      <c r="G14" s="22">
        <f t="shared" si="0"/>
        <v>15000</v>
      </c>
      <c r="H14" s="22" t="s">
        <v>96</v>
      </c>
    </row>
    <row r="15" spans="2:8" ht="30" customHeight="1" thickBot="1" x14ac:dyDescent="0.3">
      <c r="B15" s="14">
        <v>9</v>
      </c>
      <c r="C15" s="59" t="s">
        <v>206</v>
      </c>
      <c r="D15" s="21">
        <v>2</v>
      </c>
      <c r="E15" s="60" t="s">
        <v>5</v>
      </c>
      <c r="F15" s="59">
        <v>400</v>
      </c>
      <c r="G15" s="22">
        <f t="shared" si="0"/>
        <v>800</v>
      </c>
      <c r="H15" s="22" t="s">
        <v>97</v>
      </c>
    </row>
    <row r="16" spans="2:8" ht="39" customHeight="1" thickBot="1" x14ac:dyDescent="0.3">
      <c r="B16" s="14">
        <v>10</v>
      </c>
      <c r="C16" s="10" t="s">
        <v>98</v>
      </c>
      <c r="D16" s="60">
        <v>40</v>
      </c>
      <c r="E16" s="12" t="s">
        <v>5</v>
      </c>
      <c r="F16" s="13">
        <v>3500</v>
      </c>
      <c r="G16" s="22">
        <f t="shared" si="0"/>
        <v>140000</v>
      </c>
      <c r="H16" s="12" t="s">
        <v>99</v>
      </c>
    </row>
    <row r="17" spans="2:8" ht="30" customHeight="1" thickBot="1" x14ac:dyDescent="0.3">
      <c r="B17" s="14">
        <v>11</v>
      </c>
      <c r="C17" s="10" t="s">
        <v>100</v>
      </c>
      <c r="D17" s="60">
        <v>18</v>
      </c>
      <c r="E17" s="12" t="s">
        <v>5</v>
      </c>
      <c r="F17" s="13">
        <v>400</v>
      </c>
      <c r="G17" s="22">
        <f t="shared" si="0"/>
        <v>7200</v>
      </c>
      <c r="H17" s="12" t="s">
        <v>101</v>
      </c>
    </row>
    <row r="18" spans="2:8" ht="30" customHeight="1" thickBot="1" x14ac:dyDescent="0.3">
      <c r="B18" s="14">
        <v>12</v>
      </c>
      <c r="C18" s="10" t="s">
        <v>102</v>
      </c>
      <c r="D18" s="60">
        <v>4</v>
      </c>
      <c r="E18" s="63" t="s">
        <v>5</v>
      </c>
      <c r="F18" s="13">
        <v>2750</v>
      </c>
      <c r="G18" s="22">
        <f t="shared" si="0"/>
        <v>11000</v>
      </c>
      <c r="H18" s="10" t="s">
        <v>103</v>
      </c>
    </row>
    <row r="19" spans="2:8" ht="30" customHeight="1" thickBot="1" x14ac:dyDescent="0.3">
      <c r="B19" s="14">
        <v>13</v>
      </c>
      <c r="C19" s="59" t="s">
        <v>104</v>
      </c>
      <c r="D19" s="60">
        <v>51</v>
      </c>
      <c r="E19" s="60" t="s">
        <v>5</v>
      </c>
      <c r="F19" s="59">
        <v>1600</v>
      </c>
      <c r="G19" s="22">
        <f t="shared" si="0"/>
        <v>81600</v>
      </c>
      <c r="H19" s="22" t="s">
        <v>105</v>
      </c>
    </row>
    <row r="20" spans="2:8" ht="30" customHeight="1" thickBot="1" x14ac:dyDescent="0.3">
      <c r="B20" s="14">
        <v>14</v>
      </c>
      <c r="C20" s="10" t="s">
        <v>106</v>
      </c>
      <c r="D20" s="60">
        <v>6</v>
      </c>
      <c r="E20" s="12" t="s">
        <v>5</v>
      </c>
      <c r="F20" s="13">
        <v>1000</v>
      </c>
      <c r="G20" s="22">
        <f t="shared" si="0"/>
        <v>6000</v>
      </c>
      <c r="H20" s="10" t="s">
        <v>107</v>
      </c>
    </row>
    <row r="21" spans="2:8" ht="30" customHeight="1" thickBot="1" x14ac:dyDescent="0.3">
      <c r="B21" s="14">
        <v>15</v>
      </c>
      <c r="C21" s="22" t="s">
        <v>108</v>
      </c>
      <c r="D21" s="21">
        <v>21</v>
      </c>
      <c r="E21" s="14" t="s">
        <v>5</v>
      </c>
      <c r="F21" s="22">
        <v>500</v>
      </c>
      <c r="G21" s="22">
        <f t="shared" si="0"/>
        <v>10500</v>
      </c>
      <c r="H21" s="22" t="s">
        <v>12</v>
      </c>
    </row>
    <row r="22" spans="2:8" ht="30" customHeight="1" thickBot="1" x14ac:dyDescent="0.3">
      <c r="B22" s="14">
        <v>16</v>
      </c>
      <c r="C22" s="59" t="s">
        <v>14</v>
      </c>
      <c r="D22" s="21">
        <v>3</v>
      </c>
      <c r="E22" s="14" t="s">
        <v>5</v>
      </c>
      <c r="F22" s="22">
        <v>6000</v>
      </c>
      <c r="G22" s="22">
        <f t="shared" si="0"/>
        <v>18000</v>
      </c>
      <c r="H22" s="22" t="s">
        <v>15</v>
      </c>
    </row>
    <row r="23" spans="2:8" ht="30" customHeight="1" thickBot="1" x14ac:dyDescent="0.3">
      <c r="B23" s="14">
        <v>17</v>
      </c>
      <c r="C23" s="24" t="s">
        <v>207</v>
      </c>
      <c r="D23" s="21">
        <v>58</v>
      </c>
      <c r="E23" s="14" t="s">
        <v>5</v>
      </c>
      <c r="F23" s="22">
        <v>650</v>
      </c>
      <c r="G23" s="22">
        <f t="shared" si="0"/>
        <v>37700</v>
      </c>
      <c r="H23" s="22" t="s">
        <v>13</v>
      </c>
    </row>
    <row r="24" spans="2:8" ht="30" customHeight="1" thickBot="1" x14ac:dyDescent="0.3">
      <c r="B24" s="14">
        <v>18</v>
      </c>
      <c r="C24" s="59" t="s">
        <v>32</v>
      </c>
      <c r="D24" s="21">
        <v>1</v>
      </c>
      <c r="E24" s="14" t="s">
        <v>5</v>
      </c>
      <c r="F24" s="22">
        <v>700</v>
      </c>
      <c r="G24" s="22">
        <f t="shared" si="0"/>
        <v>700</v>
      </c>
      <c r="H24" s="22" t="s">
        <v>33</v>
      </c>
    </row>
    <row r="25" spans="2:8" ht="30" customHeight="1" thickBot="1" x14ac:dyDescent="0.3">
      <c r="B25" s="14">
        <v>19</v>
      </c>
      <c r="C25" s="59" t="s">
        <v>208</v>
      </c>
      <c r="D25" s="21">
        <v>3</v>
      </c>
      <c r="E25" s="14" t="s">
        <v>5</v>
      </c>
      <c r="F25" s="22">
        <v>1400</v>
      </c>
      <c r="G25" s="22">
        <f t="shared" si="0"/>
        <v>4200</v>
      </c>
      <c r="H25" s="22" t="s">
        <v>109</v>
      </c>
    </row>
    <row r="26" spans="2:8" ht="30" customHeight="1" thickBot="1" x14ac:dyDescent="0.3">
      <c r="B26" s="14">
        <v>20</v>
      </c>
      <c r="C26" s="59" t="s">
        <v>209</v>
      </c>
      <c r="D26" s="21">
        <v>8</v>
      </c>
      <c r="E26" s="60" t="s">
        <v>5</v>
      </c>
      <c r="F26" s="59">
        <v>1100</v>
      </c>
      <c r="G26" s="22">
        <f t="shared" si="0"/>
        <v>8800</v>
      </c>
      <c r="H26" s="22" t="s">
        <v>35</v>
      </c>
    </row>
    <row r="27" spans="2:8" ht="30" customHeight="1" thickBot="1" x14ac:dyDescent="0.3">
      <c r="B27" s="14">
        <v>21</v>
      </c>
      <c r="C27" s="10" t="s">
        <v>110</v>
      </c>
      <c r="D27" s="60">
        <v>1</v>
      </c>
      <c r="E27" s="12" t="s">
        <v>5</v>
      </c>
      <c r="F27" s="13">
        <v>5000</v>
      </c>
      <c r="G27" s="22">
        <f t="shared" si="0"/>
        <v>5000</v>
      </c>
      <c r="H27" s="12" t="s">
        <v>111</v>
      </c>
    </row>
    <row r="28" spans="2:8" ht="30" customHeight="1" thickBot="1" x14ac:dyDescent="0.3">
      <c r="B28" s="14">
        <v>22</v>
      </c>
      <c r="C28" s="10" t="s">
        <v>112</v>
      </c>
      <c r="D28" s="60">
        <v>1</v>
      </c>
      <c r="E28" s="12" t="s">
        <v>5</v>
      </c>
      <c r="F28" s="13">
        <v>2500</v>
      </c>
      <c r="G28" s="22">
        <f t="shared" si="0"/>
        <v>2500</v>
      </c>
      <c r="H28" s="12" t="s">
        <v>61</v>
      </c>
    </row>
    <row r="29" spans="2:8" ht="30" customHeight="1" thickBot="1" x14ac:dyDescent="0.3">
      <c r="B29" s="14">
        <v>23</v>
      </c>
      <c r="C29" s="59" t="s">
        <v>210</v>
      </c>
      <c r="D29" s="21">
        <v>28</v>
      </c>
      <c r="E29" s="14" t="s">
        <v>5</v>
      </c>
      <c r="F29" s="22">
        <v>2300</v>
      </c>
      <c r="G29" s="22">
        <f t="shared" si="0"/>
        <v>64400</v>
      </c>
      <c r="H29" s="22" t="s">
        <v>38</v>
      </c>
    </row>
    <row r="30" spans="2:8" ht="30" customHeight="1" thickBot="1" x14ac:dyDescent="0.3">
      <c r="B30" s="14">
        <v>24</v>
      </c>
      <c r="C30" s="59" t="s">
        <v>211</v>
      </c>
      <c r="D30" s="21">
        <v>26</v>
      </c>
      <c r="E30" s="14" t="s">
        <v>5</v>
      </c>
      <c r="F30" s="22">
        <v>1400</v>
      </c>
      <c r="G30" s="22">
        <f t="shared" si="0"/>
        <v>36400</v>
      </c>
      <c r="H30" s="22" t="s">
        <v>39</v>
      </c>
    </row>
    <row r="31" spans="2:8" ht="30" customHeight="1" thickBot="1" x14ac:dyDescent="0.3">
      <c r="B31" s="14">
        <v>25</v>
      </c>
      <c r="C31" s="59" t="s">
        <v>212</v>
      </c>
      <c r="D31" s="21">
        <v>2</v>
      </c>
      <c r="E31" s="14" t="s">
        <v>5</v>
      </c>
      <c r="F31" s="22">
        <v>2500</v>
      </c>
      <c r="G31" s="22">
        <f t="shared" si="0"/>
        <v>5000</v>
      </c>
      <c r="H31" s="22" t="s">
        <v>113</v>
      </c>
    </row>
    <row r="32" spans="2:8" ht="30" customHeight="1" thickBot="1" x14ac:dyDescent="0.3">
      <c r="B32" s="14">
        <v>26</v>
      </c>
      <c r="C32" s="59" t="s">
        <v>213</v>
      </c>
      <c r="D32" s="21">
        <v>4</v>
      </c>
      <c r="E32" s="14" t="s">
        <v>5</v>
      </c>
      <c r="F32" s="22">
        <v>2000</v>
      </c>
      <c r="G32" s="22">
        <f t="shared" si="0"/>
        <v>8000</v>
      </c>
      <c r="H32" s="22" t="s">
        <v>114</v>
      </c>
    </row>
    <row r="33" spans="2:8" ht="30" customHeight="1" thickBot="1" x14ac:dyDescent="0.3">
      <c r="B33" s="14">
        <v>27</v>
      </c>
      <c r="C33" s="59" t="s">
        <v>214</v>
      </c>
      <c r="D33" s="21">
        <v>3</v>
      </c>
      <c r="E33" s="60" t="s">
        <v>5</v>
      </c>
      <c r="F33" s="59">
        <v>2450</v>
      </c>
      <c r="G33" s="22">
        <f t="shared" si="0"/>
        <v>7350</v>
      </c>
      <c r="H33" s="22" t="s">
        <v>115</v>
      </c>
    </row>
    <row r="34" spans="2:8" ht="30" customHeight="1" thickBot="1" x14ac:dyDescent="0.3">
      <c r="B34" s="14">
        <v>28</v>
      </c>
      <c r="C34" s="10" t="s">
        <v>116</v>
      </c>
      <c r="D34" s="60">
        <v>5</v>
      </c>
      <c r="E34" s="12" t="s">
        <v>5</v>
      </c>
      <c r="F34" s="13">
        <v>1875</v>
      </c>
      <c r="G34" s="22">
        <f t="shared" si="0"/>
        <v>9375</v>
      </c>
      <c r="H34" s="12" t="s">
        <v>117</v>
      </c>
    </row>
    <row r="35" spans="2:8" ht="30" customHeight="1" thickBot="1" x14ac:dyDescent="0.3">
      <c r="B35" s="14">
        <v>29</v>
      </c>
      <c r="C35" s="59" t="s">
        <v>215</v>
      </c>
      <c r="D35" s="21">
        <v>3</v>
      </c>
      <c r="E35" s="14" t="s">
        <v>5</v>
      </c>
      <c r="F35" s="22">
        <v>8000</v>
      </c>
      <c r="G35" s="22">
        <f t="shared" si="0"/>
        <v>24000</v>
      </c>
      <c r="H35" s="22" t="s">
        <v>118</v>
      </c>
    </row>
    <row r="36" spans="2:8" ht="30" customHeight="1" thickBot="1" x14ac:dyDescent="0.3">
      <c r="B36" s="14">
        <v>30</v>
      </c>
      <c r="C36" s="59" t="s">
        <v>216</v>
      </c>
      <c r="D36" s="21">
        <v>4</v>
      </c>
      <c r="E36" s="14" t="s">
        <v>5</v>
      </c>
      <c r="F36" s="22">
        <v>700</v>
      </c>
      <c r="G36" s="22">
        <f t="shared" si="0"/>
        <v>2800</v>
      </c>
      <c r="H36" s="22" t="s">
        <v>119</v>
      </c>
    </row>
    <row r="37" spans="2:8" ht="30" customHeight="1" thickBot="1" x14ac:dyDescent="0.3">
      <c r="B37" s="14">
        <v>31</v>
      </c>
      <c r="C37" s="59" t="s">
        <v>217</v>
      </c>
      <c r="D37" s="21">
        <v>20</v>
      </c>
      <c r="E37" s="14" t="s">
        <v>5</v>
      </c>
      <c r="F37" s="22">
        <v>400</v>
      </c>
      <c r="G37" s="22">
        <f t="shared" si="0"/>
        <v>8000</v>
      </c>
      <c r="H37" s="22" t="s">
        <v>120</v>
      </c>
    </row>
    <row r="38" spans="2:8" ht="30" customHeight="1" thickBot="1" x14ac:dyDescent="0.3">
      <c r="B38" s="14">
        <v>32</v>
      </c>
      <c r="C38" s="59" t="s">
        <v>218</v>
      </c>
      <c r="D38" s="21">
        <v>22</v>
      </c>
      <c r="E38" s="14" t="s">
        <v>5</v>
      </c>
      <c r="F38" s="22">
        <v>750</v>
      </c>
      <c r="G38" s="22">
        <f t="shared" si="0"/>
        <v>16500</v>
      </c>
      <c r="H38" s="22" t="s">
        <v>34</v>
      </c>
    </row>
    <row r="39" spans="2:8" ht="30" customHeight="1" thickBot="1" x14ac:dyDescent="0.3">
      <c r="B39" s="14">
        <v>33</v>
      </c>
      <c r="C39" s="59" t="s">
        <v>219</v>
      </c>
      <c r="D39" s="21">
        <v>4</v>
      </c>
      <c r="E39" s="14" t="s">
        <v>5</v>
      </c>
      <c r="F39" s="22">
        <v>2500</v>
      </c>
      <c r="G39" s="22">
        <f t="shared" si="0"/>
        <v>10000</v>
      </c>
      <c r="H39" s="22" t="s">
        <v>121</v>
      </c>
    </row>
    <row r="40" spans="2:8" ht="30" customHeight="1" thickBot="1" x14ac:dyDescent="0.3">
      <c r="B40" s="14">
        <v>34</v>
      </c>
      <c r="C40" s="59" t="s">
        <v>220</v>
      </c>
      <c r="D40" s="21">
        <v>205</v>
      </c>
      <c r="E40" s="14" t="s">
        <v>20</v>
      </c>
      <c r="F40" s="22">
        <v>180</v>
      </c>
      <c r="G40" s="22">
        <f t="shared" si="0"/>
        <v>36900</v>
      </c>
      <c r="H40" s="22" t="s">
        <v>88</v>
      </c>
    </row>
    <row r="41" spans="2:8" ht="30" customHeight="1" thickBot="1" x14ac:dyDescent="0.3">
      <c r="B41" s="14">
        <v>35</v>
      </c>
      <c r="C41" s="59" t="s">
        <v>221</v>
      </c>
      <c r="D41" s="21">
        <v>3</v>
      </c>
      <c r="E41" s="14" t="s">
        <v>5</v>
      </c>
      <c r="F41" s="22">
        <v>680</v>
      </c>
      <c r="G41" s="22">
        <f t="shared" si="0"/>
        <v>2040</v>
      </c>
      <c r="H41" s="22" t="s">
        <v>64</v>
      </c>
    </row>
    <row r="42" spans="2:8" ht="30" customHeight="1" thickBot="1" x14ac:dyDescent="0.3">
      <c r="B42" s="14">
        <v>36</v>
      </c>
      <c r="C42" s="59" t="s">
        <v>222</v>
      </c>
      <c r="D42" s="21">
        <v>30</v>
      </c>
      <c r="E42" s="14" t="s">
        <v>5</v>
      </c>
      <c r="F42" s="22">
        <v>700</v>
      </c>
      <c r="G42" s="22">
        <f t="shared" si="0"/>
        <v>21000</v>
      </c>
      <c r="H42" s="22" t="s">
        <v>89</v>
      </c>
    </row>
    <row r="43" spans="2:8" ht="30" customHeight="1" thickBot="1" x14ac:dyDescent="0.3">
      <c r="B43" s="14">
        <v>37</v>
      </c>
      <c r="C43" s="59" t="s">
        <v>223</v>
      </c>
      <c r="D43" s="21">
        <v>1</v>
      </c>
      <c r="E43" s="14" t="s">
        <v>5</v>
      </c>
      <c r="F43" s="22">
        <v>8500</v>
      </c>
      <c r="G43" s="22">
        <f t="shared" si="0"/>
        <v>8500</v>
      </c>
      <c r="H43" s="22" t="s">
        <v>122</v>
      </c>
    </row>
    <row r="44" spans="2:8" ht="30" customHeight="1" thickBot="1" x14ac:dyDescent="0.3">
      <c r="B44" s="14">
        <v>38</v>
      </c>
      <c r="C44" s="59" t="s">
        <v>224</v>
      </c>
      <c r="D44" s="21">
        <v>10</v>
      </c>
      <c r="E44" s="14" t="s">
        <v>5</v>
      </c>
      <c r="F44" s="22">
        <v>1800</v>
      </c>
      <c r="G44" s="22">
        <f t="shared" si="0"/>
        <v>18000</v>
      </c>
      <c r="H44" s="22" t="s">
        <v>123</v>
      </c>
    </row>
    <row r="45" spans="2:8" ht="30" customHeight="1" thickBot="1" x14ac:dyDescent="0.3">
      <c r="B45" s="14">
        <v>39</v>
      </c>
      <c r="C45" s="59" t="s">
        <v>225</v>
      </c>
      <c r="D45" s="21">
        <v>1</v>
      </c>
      <c r="E45" s="14" t="s">
        <v>5</v>
      </c>
      <c r="F45" s="22">
        <v>13000</v>
      </c>
      <c r="G45" s="22">
        <f t="shared" si="0"/>
        <v>13000</v>
      </c>
      <c r="H45" s="22" t="s">
        <v>124</v>
      </c>
    </row>
    <row r="46" spans="2:8" ht="30" customHeight="1" thickBot="1" x14ac:dyDescent="0.3">
      <c r="B46" s="14">
        <v>40</v>
      </c>
      <c r="C46" s="59" t="s">
        <v>226</v>
      </c>
      <c r="D46" s="21">
        <v>1</v>
      </c>
      <c r="E46" s="60" t="s">
        <v>5</v>
      </c>
      <c r="F46" s="59">
        <v>10000</v>
      </c>
      <c r="G46" s="22">
        <f t="shared" si="0"/>
        <v>10000</v>
      </c>
      <c r="H46" s="22" t="s">
        <v>125</v>
      </c>
    </row>
    <row r="47" spans="2:8" ht="30" customHeight="1" thickBot="1" x14ac:dyDescent="0.3">
      <c r="B47" s="14">
        <v>41</v>
      </c>
      <c r="C47" s="10" t="s">
        <v>126</v>
      </c>
      <c r="D47" s="60">
        <v>5.5</v>
      </c>
      <c r="E47" s="12" t="s">
        <v>20</v>
      </c>
      <c r="F47" s="13">
        <v>5000</v>
      </c>
      <c r="G47" s="22">
        <f t="shared" si="0"/>
        <v>27500</v>
      </c>
      <c r="H47" s="12" t="s">
        <v>127</v>
      </c>
    </row>
    <row r="48" spans="2:8" ht="30" customHeight="1" thickBot="1" x14ac:dyDescent="0.3">
      <c r="B48" s="14">
        <v>42</v>
      </c>
      <c r="C48" s="10" t="s">
        <v>128</v>
      </c>
      <c r="D48" s="60">
        <v>34</v>
      </c>
      <c r="E48" s="12" t="s">
        <v>5</v>
      </c>
      <c r="F48" s="13">
        <v>150</v>
      </c>
      <c r="G48" s="22">
        <f t="shared" si="0"/>
        <v>5100</v>
      </c>
      <c r="H48" s="12" t="s">
        <v>49</v>
      </c>
    </row>
    <row r="49" spans="2:8" ht="30" customHeight="1" thickBot="1" x14ac:dyDescent="0.3">
      <c r="B49" s="14">
        <v>43</v>
      </c>
      <c r="C49" s="10" t="s">
        <v>129</v>
      </c>
      <c r="D49" s="60">
        <v>4.5999999999999996</v>
      </c>
      <c r="E49" s="12" t="s">
        <v>20</v>
      </c>
      <c r="F49" s="13">
        <v>5000</v>
      </c>
      <c r="G49" s="22">
        <f t="shared" si="0"/>
        <v>23000</v>
      </c>
      <c r="H49" s="12" t="s">
        <v>29</v>
      </c>
    </row>
    <row r="50" spans="2:8" ht="30" customHeight="1" thickBot="1" x14ac:dyDescent="0.3">
      <c r="B50" s="14">
        <v>44</v>
      </c>
      <c r="C50" s="10" t="s">
        <v>130</v>
      </c>
      <c r="D50" s="60">
        <v>1.7</v>
      </c>
      <c r="E50" s="12" t="s">
        <v>20</v>
      </c>
      <c r="F50" s="13">
        <v>5000</v>
      </c>
      <c r="G50" s="22">
        <f t="shared" si="0"/>
        <v>8500</v>
      </c>
      <c r="H50" s="12" t="s">
        <v>23</v>
      </c>
    </row>
    <row r="51" spans="2:8" ht="30" customHeight="1" thickBot="1" x14ac:dyDescent="0.3">
      <c r="B51" s="14">
        <v>45</v>
      </c>
      <c r="C51" s="59" t="s">
        <v>227</v>
      </c>
      <c r="D51" s="21">
        <v>2</v>
      </c>
      <c r="E51" s="14" t="s">
        <v>5</v>
      </c>
      <c r="F51" s="22">
        <v>1800</v>
      </c>
      <c r="G51" s="22">
        <f t="shared" si="0"/>
        <v>3600</v>
      </c>
      <c r="H51" s="22" t="s">
        <v>131</v>
      </c>
    </row>
    <row r="52" spans="2:8" ht="30" customHeight="1" thickBot="1" x14ac:dyDescent="0.3">
      <c r="B52" s="14">
        <v>46</v>
      </c>
      <c r="C52" s="59" t="s">
        <v>132</v>
      </c>
      <c r="D52" s="21">
        <v>8</v>
      </c>
      <c r="E52" s="14" t="s">
        <v>5</v>
      </c>
      <c r="F52" s="22">
        <v>1000</v>
      </c>
      <c r="G52" s="22">
        <f t="shared" si="0"/>
        <v>8000</v>
      </c>
      <c r="H52" s="22" t="s">
        <v>133</v>
      </c>
    </row>
    <row r="53" spans="2:8" ht="30" customHeight="1" thickBot="1" x14ac:dyDescent="0.3">
      <c r="B53" s="14">
        <v>47</v>
      </c>
      <c r="C53" s="59" t="s">
        <v>228</v>
      </c>
      <c r="D53" s="21">
        <v>1</v>
      </c>
      <c r="E53" s="14" t="s">
        <v>5</v>
      </c>
      <c r="F53" s="22">
        <v>6500</v>
      </c>
      <c r="G53" s="22">
        <f t="shared" si="0"/>
        <v>6500</v>
      </c>
      <c r="H53" s="22" t="s">
        <v>134</v>
      </c>
    </row>
    <row r="54" spans="2:8" ht="30" customHeight="1" thickBot="1" x14ac:dyDescent="0.3">
      <c r="B54" s="14">
        <v>48</v>
      </c>
      <c r="C54" s="59" t="s">
        <v>229</v>
      </c>
      <c r="D54" s="21">
        <v>2</v>
      </c>
      <c r="E54" s="14" t="s">
        <v>5</v>
      </c>
      <c r="F54" s="22">
        <v>900</v>
      </c>
      <c r="G54" s="22">
        <f t="shared" si="0"/>
        <v>1800</v>
      </c>
      <c r="H54" s="22" t="s">
        <v>135</v>
      </c>
    </row>
    <row r="55" spans="2:8" ht="30" customHeight="1" thickBot="1" x14ac:dyDescent="0.3">
      <c r="B55" s="14">
        <v>49</v>
      </c>
      <c r="C55" s="59" t="s">
        <v>230</v>
      </c>
      <c r="D55" s="21">
        <v>1</v>
      </c>
      <c r="E55" s="14" t="s">
        <v>5</v>
      </c>
      <c r="F55" s="22">
        <v>2300</v>
      </c>
      <c r="G55" s="22">
        <f t="shared" si="0"/>
        <v>2300</v>
      </c>
      <c r="H55" s="22" t="s">
        <v>136</v>
      </c>
    </row>
    <row r="56" spans="2:8" ht="30" customHeight="1" thickBot="1" x14ac:dyDescent="0.3">
      <c r="B56" s="14">
        <v>50</v>
      </c>
      <c r="C56" s="59" t="s">
        <v>231</v>
      </c>
      <c r="D56" s="21">
        <v>2</v>
      </c>
      <c r="E56" s="14" t="s">
        <v>5</v>
      </c>
      <c r="F56" s="22">
        <v>5000</v>
      </c>
      <c r="G56" s="22">
        <f t="shared" si="0"/>
        <v>10000</v>
      </c>
      <c r="H56" s="22" t="s">
        <v>137</v>
      </c>
    </row>
    <row r="57" spans="2:8" ht="30" customHeight="1" thickBot="1" x14ac:dyDescent="0.3">
      <c r="B57" s="14">
        <v>51</v>
      </c>
      <c r="C57" s="59" t="s">
        <v>232</v>
      </c>
      <c r="D57" s="21">
        <v>1</v>
      </c>
      <c r="E57" s="14" t="s">
        <v>5</v>
      </c>
      <c r="F57" s="22">
        <v>8500</v>
      </c>
      <c r="G57" s="22">
        <f t="shared" si="0"/>
        <v>8500</v>
      </c>
      <c r="H57" s="22" t="s">
        <v>138</v>
      </c>
    </row>
    <row r="58" spans="2:8" ht="30" customHeight="1" thickBot="1" x14ac:dyDescent="0.3">
      <c r="B58" s="14">
        <v>52</v>
      </c>
      <c r="C58" s="59" t="s">
        <v>233</v>
      </c>
      <c r="D58" s="21">
        <v>2.2000000000000002</v>
      </c>
      <c r="E58" s="14" t="s">
        <v>20</v>
      </c>
      <c r="F58" s="22">
        <v>5000</v>
      </c>
      <c r="G58" s="22">
        <f t="shared" si="0"/>
        <v>11000</v>
      </c>
      <c r="H58" s="22" t="s">
        <v>139</v>
      </c>
    </row>
    <row r="59" spans="2:8" ht="30" customHeight="1" thickBot="1" x14ac:dyDescent="0.3">
      <c r="B59" s="14">
        <v>53</v>
      </c>
      <c r="C59" s="59" t="s">
        <v>234</v>
      </c>
      <c r="D59" s="21">
        <v>1</v>
      </c>
      <c r="E59" s="14" t="s">
        <v>140</v>
      </c>
      <c r="F59" s="22">
        <v>6500</v>
      </c>
      <c r="G59" s="22">
        <f t="shared" si="0"/>
        <v>6500</v>
      </c>
      <c r="H59" s="22" t="s">
        <v>141</v>
      </c>
    </row>
    <row r="60" spans="2:8" ht="30" customHeight="1" thickBot="1" x14ac:dyDescent="0.3">
      <c r="B60" s="14">
        <v>54</v>
      </c>
      <c r="C60" s="59" t="s">
        <v>235</v>
      </c>
      <c r="D60" s="21">
        <v>1</v>
      </c>
      <c r="E60" s="14" t="s">
        <v>5</v>
      </c>
      <c r="F60" s="22">
        <v>8000</v>
      </c>
      <c r="G60" s="22">
        <f t="shared" si="0"/>
        <v>8000</v>
      </c>
      <c r="H60" s="22" t="s">
        <v>142</v>
      </c>
    </row>
    <row r="61" spans="2:8" ht="30" customHeight="1" thickBot="1" x14ac:dyDescent="0.3">
      <c r="B61" s="14">
        <v>55</v>
      </c>
      <c r="C61" s="59" t="s">
        <v>237</v>
      </c>
      <c r="D61" s="21">
        <v>1</v>
      </c>
      <c r="E61" s="14" t="s">
        <v>5</v>
      </c>
      <c r="F61" s="22">
        <v>6500</v>
      </c>
      <c r="G61" s="22">
        <f t="shared" si="0"/>
        <v>6500</v>
      </c>
      <c r="H61" s="22" t="s">
        <v>143</v>
      </c>
    </row>
    <row r="62" spans="2:8" ht="30" customHeight="1" thickBot="1" x14ac:dyDescent="0.3">
      <c r="B62" s="14">
        <v>56</v>
      </c>
      <c r="C62" s="59" t="s">
        <v>238</v>
      </c>
      <c r="D62" s="21">
        <v>1</v>
      </c>
      <c r="E62" s="14" t="s">
        <v>5</v>
      </c>
      <c r="F62" s="22">
        <v>6500</v>
      </c>
      <c r="G62" s="22">
        <f t="shared" si="0"/>
        <v>6500</v>
      </c>
      <c r="H62" s="22" t="s">
        <v>144</v>
      </c>
    </row>
    <row r="63" spans="2:8" ht="30" customHeight="1" thickBot="1" x14ac:dyDescent="0.3">
      <c r="B63" s="14">
        <v>57</v>
      </c>
      <c r="C63" s="59" t="s">
        <v>236</v>
      </c>
      <c r="D63" s="21">
        <v>24</v>
      </c>
      <c r="E63" s="60" t="s">
        <v>5</v>
      </c>
      <c r="F63" s="59">
        <v>300</v>
      </c>
      <c r="G63" s="22">
        <f t="shared" si="0"/>
        <v>7200</v>
      </c>
      <c r="H63" s="22" t="s">
        <v>51</v>
      </c>
    </row>
    <row r="64" spans="2:8" ht="30" customHeight="1" thickBot="1" x14ac:dyDescent="0.3">
      <c r="B64" s="14">
        <v>58</v>
      </c>
      <c r="C64" s="10" t="s">
        <v>145</v>
      </c>
      <c r="D64" s="60">
        <v>80</v>
      </c>
      <c r="E64" s="12" t="s">
        <v>5</v>
      </c>
      <c r="F64" s="13">
        <v>200</v>
      </c>
      <c r="G64" s="22">
        <f t="shared" si="0"/>
        <v>16000</v>
      </c>
      <c r="H64" s="12" t="s">
        <v>53</v>
      </c>
    </row>
    <row r="65" spans="2:9" ht="30" customHeight="1" thickBot="1" x14ac:dyDescent="0.3">
      <c r="B65" s="14">
        <v>59</v>
      </c>
      <c r="C65" s="10" t="s">
        <v>54</v>
      </c>
      <c r="D65" s="60">
        <v>51</v>
      </c>
      <c r="E65" s="12" t="s">
        <v>5</v>
      </c>
      <c r="F65" s="13">
        <v>150</v>
      </c>
      <c r="G65" s="22">
        <f t="shared" si="0"/>
        <v>7650</v>
      </c>
      <c r="H65" s="12" t="s">
        <v>55</v>
      </c>
    </row>
    <row r="66" spans="2:9" ht="30" customHeight="1" thickBot="1" x14ac:dyDescent="0.3">
      <c r="B66" s="60">
        <v>60</v>
      </c>
      <c r="C66" s="10" t="s">
        <v>146</v>
      </c>
      <c r="D66" s="60">
        <v>6</v>
      </c>
      <c r="E66" s="12" t="s">
        <v>5</v>
      </c>
      <c r="F66" s="13">
        <v>1100</v>
      </c>
      <c r="G66" s="59">
        <f t="shared" si="0"/>
        <v>6600</v>
      </c>
      <c r="H66" s="12" t="s">
        <v>147</v>
      </c>
    </row>
    <row r="67" spans="2:9" ht="30" customHeight="1" thickBot="1" x14ac:dyDescent="0.3">
      <c r="B67" s="78"/>
      <c r="C67" s="79" t="s">
        <v>148</v>
      </c>
      <c r="D67" s="81"/>
      <c r="E67" s="80"/>
      <c r="F67" s="82"/>
      <c r="G67" s="105">
        <f>SUM(G7:G66)</f>
        <v>1003915</v>
      </c>
      <c r="H67" s="80"/>
      <c r="I67" s="101" t="s">
        <v>296</v>
      </c>
    </row>
    <row r="68" spans="2:9" ht="30" customHeight="1" x14ac:dyDescent="0.25">
      <c r="B68" s="14"/>
      <c r="C68" s="15"/>
      <c r="D68" s="21"/>
      <c r="E68" s="14"/>
      <c r="F68" s="22"/>
      <c r="G68" s="22"/>
      <c r="H68" s="22"/>
    </row>
    <row r="69" spans="2:9" ht="30" customHeight="1" thickBot="1" x14ac:dyDescent="0.3">
      <c r="B69" s="9"/>
      <c r="C69" s="16" t="s">
        <v>66</v>
      </c>
      <c r="D69" s="23"/>
      <c r="E69" s="9"/>
      <c r="F69" s="24"/>
      <c r="G69" s="24"/>
      <c r="H69" s="24"/>
    </row>
    <row r="70" spans="2:9" ht="30" customHeight="1" thickBot="1" x14ac:dyDescent="0.3">
      <c r="B70" s="9">
        <f>B66+1</f>
        <v>61</v>
      </c>
      <c r="C70" s="10" t="s">
        <v>149</v>
      </c>
      <c r="D70" s="60">
        <v>1</v>
      </c>
      <c r="E70" s="12" t="s">
        <v>5</v>
      </c>
      <c r="F70" s="13">
        <v>62000</v>
      </c>
      <c r="G70" s="13">
        <f>D70*F70</f>
        <v>62000</v>
      </c>
      <c r="H70" s="12" t="s">
        <v>150</v>
      </c>
    </row>
    <row r="71" spans="2:9" ht="30" customHeight="1" thickBot="1" x14ac:dyDescent="0.3">
      <c r="B71" s="9">
        <f>B70+1</f>
        <v>62</v>
      </c>
      <c r="C71" s="10" t="s">
        <v>151</v>
      </c>
      <c r="D71" s="60">
        <v>1</v>
      </c>
      <c r="E71" s="12" t="s">
        <v>5</v>
      </c>
      <c r="F71" s="13">
        <v>32000</v>
      </c>
      <c r="G71" s="13">
        <f t="shared" ref="G71:G94" si="1">D71*F71</f>
        <v>32000</v>
      </c>
      <c r="H71" s="12" t="s">
        <v>152</v>
      </c>
    </row>
    <row r="72" spans="2:9" ht="48.75" customHeight="1" thickBot="1" x14ac:dyDescent="0.3">
      <c r="B72" s="9">
        <f>B71+1</f>
        <v>63</v>
      </c>
      <c r="C72" s="10" t="s">
        <v>153</v>
      </c>
      <c r="D72" s="60">
        <v>9</v>
      </c>
      <c r="E72" s="12" t="s">
        <v>5</v>
      </c>
      <c r="F72" s="13">
        <v>6500</v>
      </c>
      <c r="G72" s="13">
        <f t="shared" si="1"/>
        <v>58500</v>
      </c>
      <c r="H72" s="12" t="s">
        <v>68</v>
      </c>
    </row>
    <row r="73" spans="2:9" ht="63" customHeight="1" thickBot="1" x14ac:dyDescent="0.3">
      <c r="B73" s="9">
        <f t="shared" ref="B73" si="2">B72+1</f>
        <v>64</v>
      </c>
      <c r="C73" s="10" t="s">
        <v>154</v>
      </c>
      <c r="D73" s="60">
        <v>1</v>
      </c>
      <c r="E73" s="12" t="s">
        <v>5</v>
      </c>
      <c r="F73" s="13">
        <v>46300</v>
      </c>
      <c r="G73" s="13">
        <f t="shared" si="1"/>
        <v>46300</v>
      </c>
      <c r="H73" s="12" t="s">
        <v>155</v>
      </c>
    </row>
    <row r="74" spans="2:9" ht="30" customHeight="1" thickBot="1" x14ac:dyDescent="0.3">
      <c r="B74" s="9">
        <f>B73+1</f>
        <v>65</v>
      </c>
      <c r="C74" s="10" t="s">
        <v>156</v>
      </c>
      <c r="D74" s="60">
        <v>8</v>
      </c>
      <c r="E74" s="12" t="s">
        <v>5</v>
      </c>
      <c r="F74" s="13">
        <v>4000</v>
      </c>
      <c r="G74" s="13">
        <f t="shared" si="1"/>
        <v>32000</v>
      </c>
      <c r="H74" s="12" t="s">
        <v>70</v>
      </c>
    </row>
    <row r="75" spans="2:9" ht="30" customHeight="1" thickBot="1" x14ac:dyDescent="0.3">
      <c r="B75" s="9">
        <f>B74+1</f>
        <v>66</v>
      </c>
      <c r="C75" s="59" t="s">
        <v>71</v>
      </c>
      <c r="D75" s="21">
        <v>5</v>
      </c>
      <c r="E75" s="60" t="s">
        <v>5</v>
      </c>
      <c r="F75" s="59">
        <v>7000</v>
      </c>
      <c r="G75" s="13">
        <f t="shared" si="1"/>
        <v>35000</v>
      </c>
      <c r="H75" s="22" t="s">
        <v>72</v>
      </c>
    </row>
    <row r="76" spans="2:9" ht="30" customHeight="1" thickBot="1" x14ac:dyDescent="0.3">
      <c r="B76" s="9">
        <f t="shared" ref="B76:B95" si="3">B75+1</f>
        <v>67</v>
      </c>
      <c r="C76" s="10" t="s">
        <v>73</v>
      </c>
      <c r="D76" s="60">
        <v>1</v>
      </c>
      <c r="E76" s="12" t="s">
        <v>5</v>
      </c>
      <c r="F76" s="13">
        <v>1200</v>
      </c>
      <c r="G76" s="13">
        <f t="shared" si="1"/>
        <v>1200</v>
      </c>
      <c r="H76" s="12" t="s">
        <v>74</v>
      </c>
    </row>
    <row r="77" spans="2:9" ht="30" customHeight="1" thickBot="1" x14ac:dyDescent="0.3">
      <c r="B77" s="9">
        <f t="shared" si="3"/>
        <v>68</v>
      </c>
      <c r="C77" s="10" t="s">
        <v>75</v>
      </c>
      <c r="D77" s="60">
        <v>1</v>
      </c>
      <c r="E77" s="12" t="s">
        <v>5</v>
      </c>
      <c r="F77" s="13">
        <v>800</v>
      </c>
      <c r="G77" s="13">
        <f t="shared" si="1"/>
        <v>800</v>
      </c>
      <c r="H77" s="12" t="s">
        <v>76</v>
      </c>
    </row>
    <row r="78" spans="2:9" ht="30" customHeight="1" thickBot="1" x14ac:dyDescent="0.3">
      <c r="B78" s="9">
        <f t="shared" si="3"/>
        <v>69</v>
      </c>
      <c r="C78" s="10" t="s">
        <v>77</v>
      </c>
      <c r="D78" s="60">
        <v>1</v>
      </c>
      <c r="E78" s="12" t="s">
        <v>5</v>
      </c>
      <c r="F78" s="13">
        <v>1500</v>
      </c>
      <c r="G78" s="13">
        <f t="shared" si="1"/>
        <v>1500</v>
      </c>
      <c r="H78" s="12" t="s">
        <v>78</v>
      </c>
    </row>
    <row r="79" spans="2:9" ht="30" customHeight="1" thickBot="1" x14ac:dyDescent="0.3">
      <c r="B79" s="9">
        <f t="shared" si="3"/>
        <v>70</v>
      </c>
      <c r="C79" s="10" t="s">
        <v>79</v>
      </c>
      <c r="D79" s="60">
        <v>6</v>
      </c>
      <c r="E79" s="12" t="s">
        <v>5</v>
      </c>
      <c r="F79" s="13">
        <v>1500</v>
      </c>
      <c r="G79" s="13">
        <f t="shared" si="1"/>
        <v>9000</v>
      </c>
      <c r="H79" s="12" t="s">
        <v>80</v>
      </c>
    </row>
    <row r="80" spans="2:9" ht="30" customHeight="1" thickBot="1" x14ac:dyDescent="0.3">
      <c r="B80" s="9">
        <f t="shared" si="3"/>
        <v>71</v>
      </c>
      <c r="C80" s="10" t="s">
        <v>157</v>
      </c>
      <c r="D80" s="60">
        <v>1</v>
      </c>
      <c r="E80" s="12" t="s">
        <v>5</v>
      </c>
      <c r="F80" s="13">
        <v>5000</v>
      </c>
      <c r="G80" s="13">
        <f t="shared" si="1"/>
        <v>5000</v>
      </c>
      <c r="H80" s="12" t="s">
        <v>158</v>
      </c>
    </row>
    <row r="81" spans="2:8" ht="30" customHeight="1" thickBot="1" x14ac:dyDescent="0.3">
      <c r="B81" s="9">
        <f t="shared" si="3"/>
        <v>72</v>
      </c>
      <c r="C81" s="10" t="s">
        <v>159</v>
      </c>
      <c r="D81" s="60">
        <v>3</v>
      </c>
      <c r="E81" s="12" t="s">
        <v>5</v>
      </c>
      <c r="F81" s="13">
        <v>3500</v>
      </c>
      <c r="G81" s="13">
        <f t="shared" si="1"/>
        <v>10500</v>
      </c>
      <c r="H81" s="12" t="s">
        <v>160</v>
      </c>
    </row>
    <row r="82" spans="2:8" ht="30" customHeight="1" thickBot="1" x14ac:dyDescent="0.3">
      <c r="B82" s="9">
        <f t="shared" si="3"/>
        <v>73</v>
      </c>
      <c r="C82" s="10" t="s">
        <v>161</v>
      </c>
      <c r="D82" s="60">
        <v>0</v>
      </c>
      <c r="E82" s="12" t="s">
        <v>5</v>
      </c>
      <c r="F82" s="13">
        <v>15000</v>
      </c>
      <c r="G82" s="13">
        <f t="shared" si="1"/>
        <v>0</v>
      </c>
      <c r="H82" s="12" t="s">
        <v>162</v>
      </c>
    </row>
    <row r="83" spans="2:8" ht="30" customHeight="1" thickBot="1" x14ac:dyDescent="0.3">
      <c r="B83" s="9">
        <f t="shared" si="3"/>
        <v>74</v>
      </c>
      <c r="C83" s="10" t="s">
        <v>163</v>
      </c>
      <c r="D83" s="60">
        <v>1</v>
      </c>
      <c r="E83" s="12" t="s">
        <v>5</v>
      </c>
      <c r="F83" s="13">
        <v>6000</v>
      </c>
      <c r="G83" s="13">
        <f t="shared" si="1"/>
        <v>6000</v>
      </c>
      <c r="H83" s="12" t="s">
        <v>164</v>
      </c>
    </row>
    <row r="84" spans="2:8" ht="30" customHeight="1" thickBot="1" x14ac:dyDescent="0.3">
      <c r="B84" s="9">
        <f t="shared" si="3"/>
        <v>75</v>
      </c>
      <c r="C84" s="10" t="s">
        <v>165</v>
      </c>
      <c r="D84" s="60">
        <v>2</v>
      </c>
      <c r="E84" s="12" t="s">
        <v>5</v>
      </c>
      <c r="F84" s="13">
        <v>1200</v>
      </c>
      <c r="G84" s="13">
        <f t="shared" si="1"/>
        <v>2400</v>
      </c>
      <c r="H84" s="12" t="s">
        <v>166</v>
      </c>
    </row>
    <row r="85" spans="2:8" ht="30" customHeight="1" thickBot="1" x14ac:dyDescent="0.3">
      <c r="B85" s="9">
        <f t="shared" si="3"/>
        <v>76</v>
      </c>
      <c r="C85" s="10" t="s">
        <v>167</v>
      </c>
      <c r="D85" s="60">
        <v>18</v>
      </c>
      <c r="E85" s="12" t="s">
        <v>5</v>
      </c>
      <c r="F85" s="13">
        <v>700</v>
      </c>
      <c r="G85" s="13">
        <f t="shared" si="1"/>
        <v>12600</v>
      </c>
      <c r="H85" s="12" t="s">
        <v>168</v>
      </c>
    </row>
    <row r="86" spans="2:8" ht="30" customHeight="1" thickBot="1" x14ac:dyDescent="0.3">
      <c r="B86" s="9">
        <f t="shared" si="3"/>
        <v>77</v>
      </c>
      <c r="C86" s="10" t="s">
        <v>169</v>
      </c>
      <c r="D86" s="60">
        <v>1</v>
      </c>
      <c r="E86" s="12" t="s">
        <v>5</v>
      </c>
      <c r="F86" s="13">
        <v>15000</v>
      </c>
      <c r="G86" s="13">
        <f t="shared" si="1"/>
        <v>15000</v>
      </c>
      <c r="H86" s="12" t="s">
        <v>170</v>
      </c>
    </row>
    <row r="87" spans="2:8" ht="30" customHeight="1" thickBot="1" x14ac:dyDescent="0.3">
      <c r="B87" s="9">
        <f t="shared" si="3"/>
        <v>78</v>
      </c>
      <c r="C87" s="10" t="s">
        <v>171</v>
      </c>
      <c r="D87" s="60">
        <v>1</v>
      </c>
      <c r="E87" s="12" t="s">
        <v>5</v>
      </c>
      <c r="F87" s="13">
        <v>5000</v>
      </c>
      <c r="G87" s="13">
        <f t="shared" si="1"/>
        <v>5000</v>
      </c>
      <c r="H87" s="12" t="s">
        <v>172</v>
      </c>
    </row>
    <row r="88" spans="2:8" ht="30" customHeight="1" thickBot="1" x14ac:dyDescent="0.3">
      <c r="B88" s="9">
        <f t="shared" si="3"/>
        <v>79</v>
      </c>
      <c r="C88" s="10" t="s">
        <v>173</v>
      </c>
      <c r="D88" s="60">
        <v>1</v>
      </c>
      <c r="E88" s="12" t="s">
        <v>5</v>
      </c>
      <c r="F88" s="13">
        <v>3000</v>
      </c>
      <c r="G88" s="13">
        <f t="shared" si="1"/>
        <v>3000</v>
      </c>
      <c r="H88" s="12" t="s">
        <v>174</v>
      </c>
    </row>
    <row r="89" spans="2:8" ht="30" customHeight="1" thickBot="1" x14ac:dyDescent="0.3">
      <c r="B89" s="9">
        <f t="shared" si="3"/>
        <v>80</v>
      </c>
      <c r="C89" s="10" t="s">
        <v>175</v>
      </c>
      <c r="D89" s="60">
        <v>1</v>
      </c>
      <c r="E89" s="12" t="s">
        <v>5</v>
      </c>
      <c r="F89" s="13">
        <v>6000</v>
      </c>
      <c r="G89" s="13">
        <f t="shared" si="1"/>
        <v>6000</v>
      </c>
      <c r="H89" s="12" t="s">
        <v>176</v>
      </c>
    </row>
    <row r="90" spans="2:8" ht="30" customHeight="1" thickBot="1" x14ac:dyDescent="0.3">
      <c r="B90" s="9">
        <f t="shared" si="3"/>
        <v>81</v>
      </c>
      <c r="C90" s="59" t="s">
        <v>177</v>
      </c>
      <c r="D90" s="21">
        <v>11</v>
      </c>
      <c r="E90" s="60" t="s">
        <v>5</v>
      </c>
      <c r="F90" s="59">
        <v>4000</v>
      </c>
      <c r="G90" s="13">
        <f t="shared" si="1"/>
        <v>44000</v>
      </c>
      <c r="H90" s="22" t="s">
        <v>178</v>
      </c>
    </row>
    <row r="91" spans="2:8" ht="30" customHeight="1" thickBot="1" x14ac:dyDescent="0.3">
      <c r="B91" s="9">
        <f t="shared" si="3"/>
        <v>82</v>
      </c>
      <c r="C91" s="10" t="s">
        <v>179</v>
      </c>
      <c r="D91" s="60">
        <v>0</v>
      </c>
      <c r="E91" s="12" t="s">
        <v>5</v>
      </c>
      <c r="F91" s="13">
        <v>6000</v>
      </c>
      <c r="G91" s="13">
        <f t="shared" si="1"/>
        <v>0</v>
      </c>
      <c r="H91" s="12" t="s">
        <v>180</v>
      </c>
    </row>
    <row r="92" spans="2:8" ht="30" customHeight="1" thickBot="1" x14ac:dyDescent="0.3">
      <c r="B92" s="9">
        <f t="shared" si="3"/>
        <v>83</v>
      </c>
      <c r="C92" s="10" t="s">
        <v>181</v>
      </c>
      <c r="D92" s="60">
        <v>0</v>
      </c>
      <c r="E92" s="12" t="s">
        <v>5</v>
      </c>
      <c r="F92" s="13">
        <v>8000</v>
      </c>
      <c r="G92" s="13">
        <f t="shared" si="1"/>
        <v>0</v>
      </c>
      <c r="H92" s="12"/>
    </row>
    <row r="93" spans="2:8" ht="30" customHeight="1" thickBot="1" x14ac:dyDescent="0.3">
      <c r="B93" s="9">
        <f t="shared" si="3"/>
        <v>84</v>
      </c>
      <c r="C93" s="10" t="s">
        <v>182</v>
      </c>
      <c r="D93" s="60">
        <v>0</v>
      </c>
      <c r="E93" s="12" t="s">
        <v>5</v>
      </c>
      <c r="F93" s="13">
        <v>1800</v>
      </c>
      <c r="G93" s="13">
        <f t="shared" si="1"/>
        <v>0</v>
      </c>
      <c r="H93" s="12"/>
    </row>
    <row r="94" spans="2:8" ht="30" customHeight="1" thickBot="1" x14ac:dyDescent="0.3">
      <c r="B94" s="9">
        <f t="shared" si="3"/>
        <v>85</v>
      </c>
      <c r="C94" s="10" t="s">
        <v>183</v>
      </c>
      <c r="D94" s="60">
        <v>1</v>
      </c>
      <c r="E94" s="12" t="s">
        <v>5</v>
      </c>
      <c r="F94" s="13">
        <v>3000</v>
      </c>
      <c r="G94" s="13">
        <f t="shared" si="1"/>
        <v>3000</v>
      </c>
      <c r="H94" s="12"/>
    </row>
    <row r="95" spans="2:8" ht="30" customHeight="1" thickBot="1" x14ac:dyDescent="0.3">
      <c r="B95" s="9">
        <f t="shared" si="3"/>
        <v>86</v>
      </c>
      <c r="C95" s="10" t="s">
        <v>307</v>
      </c>
      <c r="D95" s="60">
        <v>3</v>
      </c>
      <c r="E95" s="12" t="s">
        <v>5</v>
      </c>
      <c r="F95" s="13">
        <v>13500</v>
      </c>
      <c r="G95" s="13">
        <f t="shared" ref="G95" si="4">D95*F95</f>
        <v>40500</v>
      </c>
      <c r="H95" s="12"/>
    </row>
    <row r="96" spans="2:8" ht="30" customHeight="1" thickBot="1" x14ac:dyDescent="0.3">
      <c r="B96" s="78"/>
      <c r="C96" s="79" t="s">
        <v>81</v>
      </c>
      <c r="D96" s="74"/>
      <c r="E96" s="80"/>
      <c r="F96" s="73"/>
      <c r="G96" s="105">
        <f>SUM(G70:G94)</f>
        <v>390800</v>
      </c>
      <c r="H96" s="80"/>
    </row>
    <row r="97" spans="2:8" ht="30" customHeight="1" thickBot="1" x14ac:dyDescent="0.3">
      <c r="B97" s="9"/>
      <c r="C97" s="16" t="s">
        <v>82</v>
      </c>
      <c r="D97" s="23"/>
      <c r="E97" s="9"/>
      <c r="F97" s="24"/>
      <c r="G97" s="24"/>
      <c r="H97" s="24"/>
    </row>
    <row r="98" spans="2:8" ht="30" customHeight="1" thickBot="1" x14ac:dyDescent="0.3">
      <c r="B98" s="9">
        <v>87</v>
      </c>
      <c r="C98" s="10" t="s">
        <v>83</v>
      </c>
      <c r="D98" s="60">
        <v>8</v>
      </c>
      <c r="E98" s="12" t="s">
        <v>5</v>
      </c>
      <c r="F98" s="13">
        <v>180</v>
      </c>
      <c r="G98" s="13">
        <f>D98*F98</f>
        <v>1440</v>
      </c>
      <c r="H98" s="12" t="s">
        <v>184</v>
      </c>
    </row>
    <row r="99" spans="2:8" ht="30" customHeight="1" thickBot="1" x14ac:dyDescent="0.3">
      <c r="B99" s="78"/>
      <c r="C99" s="79" t="s">
        <v>85</v>
      </c>
      <c r="D99" s="74"/>
      <c r="E99" s="80"/>
      <c r="F99" s="73"/>
      <c r="G99" s="105">
        <f>SUM(G98)</f>
        <v>1440</v>
      </c>
      <c r="H99" s="80"/>
    </row>
    <row r="100" spans="2:8" ht="30" customHeight="1" thickBot="1" x14ac:dyDescent="0.3">
      <c r="B100" s="9"/>
      <c r="C100" s="16" t="s">
        <v>86</v>
      </c>
      <c r="D100" s="23"/>
      <c r="E100" s="9"/>
      <c r="F100" s="24"/>
      <c r="G100" s="24"/>
      <c r="H100" s="24"/>
    </row>
    <row r="101" spans="2:8" ht="30" customHeight="1" thickBot="1" x14ac:dyDescent="0.3">
      <c r="B101" s="25">
        <f>B98+1</f>
        <v>88</v>
      </c>
      <c r="C101" s="10" t="s">
        <v>185</v>
      </c>
      <c r="D101" s="60">
        <v>206</v>
      </c>
      <c r="E101" s="12" t="s">
        <v>87</v>
      </c>
      <c r="F101" s="13">
        <v>180</v>
      </c>
      <c r="G101" s="13">
        <f>D101*F101</f>
        <v>37080</v>
      </c>
      <c r="H101" s="12" t="s">
        <v>88</v>
      </c>
    </row>
    <row r="102" spans="2:8" ht="30" customHeight="1" thickBot="1" x14ac:dyDescent="0.3">
      <c r="B102" s="9">
        <f>B101+1</f>
        <v>89</v>
      </c>
      <c r="C102" s="10" t="s">
        <v>186</v>
      </c>
      <c r="D102" s="60">
        <v>10</v>
      </c>
      <c r="E102" s="12" t="s">
        <v>5</v>
      </c>
      <c r="F102" s="13">
        <v>800</v>
      </c>
      <c r="G102" s="13">
        <f t="shared" ref="G102:G103" si="5">D102*F102</f>
        <v>8000</v>
      </c>
      <c r="H102" s="12" t="s">
        <v>89</v>
      </c>
    </row>
    <row r="103" spans="2:8" ht="30" customHeight="1" thickBot="1" x14ac:dyDescent="0.3">
      <c r="B103" s="9">
        <f>B102+1</f>
        <v>90</v>
      </c>
      <c r="C103" s="10" t="s">
        <v>187</v>
      </c>
      <c r="D103" s="60">
        <v>1</v>
      </c>
      <c r="E103" s="12" t="s">
        <v>5</v>
      </c>
      <c r="F103" s="13">
        <v>30000</v>
      </c>
      <c r="G103" s="13">
        <f t="shared" si="5"/>
        <v>30000</v>
      </c>
      <c r="H103" s="12" t="s">
        <v>188</v>
      </c>
    </row>
    <row r="104" spans="2:8" ht="30" customHeight="1" thickBot="1" x14ac:dyDescent="0.3">
      <c r="B104" s="78"/>
      <c r="C104" s="79" t="s">
        <v>90</v>
      </c>
      <c r="D104" s="74"/>
      <c r="E104" s="80"/>
      <c r="F104" s="73"/>
      <c r="G104" s="105">
        <f>SUM(G101:G103)</f>
        <v>75080</v>
      </c>
      <c r="H104" s="80"/>
    </row>
    <row r="105" spans="2:8" ht="30" customHeight="1" thickBot="1" x14ac:dyDescent="0.3">
      <c r="B105" s="9"/>
      <c r="C105" s="16" t="s">
        <v>189</v>
      </c>
      <c r="D105" s="23"/>
      <c r="E105" s="9"/>
      <c r="F105" s="24"/>
      <c r="G105" s="24"/>
      <c r="H105" s="24"/>
    </row>
    <row r="106" spans="2:8" ht="30" customHeight="1" thickBot="1" x14ac:dyDescent="0.3">
      <c r="B106" s="9">
        <f>B103+1</f>
        <v>91</v>
      </c>
      <c r="C106" s="10" t="s">
        <v>190</v>
      </c>
      <c r="D106" s="60">
        <v>1</v>
      </c>
      <c r="E106" s="12" t="s">
        <v>5</v>
      </c>
      <c r="F106" s="13">
        <v>4200</v>
      </c>
      <c r="G106" s="13">
        <f>D106*F106</f>
        <v>4200</v>
      </c>
      <c r="H106" s="12"/>
    </row>
    <row r="107" spans="2:8" ht="30" customHeight="1" thickBot="1" x14ac:dyDescent="0.3">
      <c r="B107" s="9">
        <f>B106+1</f>
        <v>92</v>
      </c>
      <c r="C107" s="10" t="s">
        <v>191</v>
      </c>
      <c r="D107" s="60">
        <v>1</v>
      </c>
      <c r="E107" s="12" t="s">
        <v>192</v>
      </c>
      <c r="F107" s="13">
        <v>1600</v>
      </c>
      <c r="G107" s="13">
        <f t="shared" ref="G107:G110" si="6">D107*F107</f>
        <v>1600</v>
      </c>
      <c r="H107" s="12"/>
    </row>
    <row r="108" spans="2:8" ht="30" customHeight="1" thickBot="1" x14ac:dyDescent="0.3">
      <c r="B108" s="9">
        <f>B107+1</f>
        <v>93</v>
      </c>
      <c r="C108" s="10" t="s">
        <v>193</v>
      </c>
      <c r="D108" s="60">
        <v>1</v>
      </c>
      <c r="E108" s="12" t="s">
        <v>192</v>
      </c>
      <c r="F108" s="13">
        <v>10000</v>
      </c>
      <c r="G108" s="13">
        <f t="shared" si="6"/>
        <v>10000</v>
      </c>
      <c r="H108" s="12"/>
    </row>
    <row r="109" spans="2:8" ht="30" customHeight="1" thickBot="1" x14ac:dyDescent="0.3">
      <c r="B109" s="9">
        <f t="shared" ref="B109" si="7">B108+1</f>
        <v>94</v>
      </c>
      <c r="C109" s="10" t="s">
        <v>194</v>
      </c>
      <c r="D109" s="60">
        <v>1</v>
      </c>
      <c r="E109" s="12" t="s">
        <v>192</v>
      </c>
      <c r="F109" s="13">
        <v>5000</v>
      </c>
      <c r="G109" s="13">
        <f t="shared" si="6"/>
        <v>5000</v>
      </c>
      <c r="H109" s="12"/>
    </row>
    <row r="110" spans="2:8" ht="30" customHeight="1" thickBot="1" x14ac:dyDescent="0.3">
      <c r="B110" s="9">
        <f>B109+1</f>
        <v>95</v>
      </c>
      <c r="C110" s="39" t="s">
        <v>195</v>
      </c>
      <c r="D110" s="60">
        <v>1</v>
      </c>
      <c r="E110" s="12" t="s">
        <v>196</v>
      </c>
      <c r="F110" s="13">
        <v>10000</v>
      </c>
      <c r="G110" s="13">
        <f t="shared" si="6"/>
        <v>10000</v>
      </c>
      <c r="H110" s="13"/>
    </row>
    <row r="111" spans="2:8" ht="30" customHeight="1" thickBot="1" x14ac:dyDescent="0.3">
      <c r="B111" s="74"/>
      <c r="C111" s="75" t="s">
        <v>197</v>
      </c>
      <c r="D111" s="74"/>
      <c r="E111" s="74"/>
      <c r="F111" s="76"/>
      <c r="G111" s="119">
        <f>SUM(G106:G110)</f>
        <v>30800</v>
      </c>
      <c r="H111" s="77"/>
    </row>
    <row r="112" spans="2:8" ht="30" customHeight="1" thickBot="1" x14ac:dyDescent="0.3">
      <c r="B112" s="9"/>
      <c r="C112" s="26"/>
      <c r="D112" s="23"/>
      <c r="E112" s="9"/>
      <c r="F112" s="27"/>
      <c r="G112" s="120"/>
      <c r="H112" s="24"/>
    </row>
    <row r="113" spans="2:8" ht="38.25" customHeight="1" thickBot="1" x14ac:dyDescent="0.3">
      <c r="B113" s="67"/>
      <c r="C113" s="68" t="s">
        <v>198</v>
      </c>
      <c r="D113" s="69"/>
      <c r="E113" s="70"/>
      <c r="F113" s="71"/>
      <c r="G113" s="72">
        <f>G67+G96+G99+G104+G111</f>
        <v>1502035</v>
      </c>
      <c r="H113" s="73"/>
    </row>
    <row r="116" spans="2:8" x14ac:dyDescent="0.25">
      <c r="G116" s="117">
        <f>G96+G111+'obiectiv 2'!G54</f>
        <v>521400</v>
      </c>
    </row>
  </sheetData>
  <mergeCells count="1">
    <mergeCell ref="C2:F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6CF86-1B3E-46E0-B54C-C8CC0906480F}">
  <dimension ref="B1:H16"/>
  <sheetViews>
    <sheetView workbookViewId="0">
      <selection activeCell="K52" sqref="K52"/>
    </sheetView>
  </sheetViews>
  <sheetFormatPr defaultRowHeight="15" x14ac:dyDescent="0.25"/>
  <cols>
    <col min="3" max="3" width="61.5703125" customWidth="1"/>
    <col min="6" max="6" width="10" customWidth="1"/>
    <col min="7" max="7" width="9.140625" style="29"/>
  </cols>
  <sheetData>
    <row r="1" spans="2:8" ht="75.75" customHeight="1" thickBot="1" x14ac:dyDescent="0.3">
      <c r="C1" s="150" t="s">
        <v>299</v>
      </c>
      <c r="D1" s="150"/>
      <c r="E1" s="150"/>
      <c r="F1" s="150"/>
    </row>
    <row r="2" spans="2:8" ht="29.25" customHeight="1" x14ac:dyDescent="0.25">
      <c r="B2" s="153" t="s">
        <v>240</v>
      </c>
      <c r="C2" s="153" t="s">
        <v>0</v>
      </c>
      <c r="D2" s="153" t="s">
        <v>1</v>
      </c>
      <c r="E2" s="151" t="s">
        <v>248</v>
      </c>
      <c r="F2" s="40" t="s">
        <v>249</v>
      </c>
      <c r="G2" s="151" t="s">
        <v>250</v>
      </c>
      <c r="H2" s="153" t="s">
        <v>2</v>
      </c>
    </row>
    <row r="3" spans="2:8" ht="15.75" thickBot="1" x14ac:dyDescent="0.3">
      <c r="B3" s="154"/>
      <c r="C3" s="154"/>
      <c r="D3" s="154"/>
      <c r="E3" s="152"/>
      <c r="F3" s="41" t="s">
        <v>273</v>
      </c>
      <c r="G3" s="152"/>
      <c r="H3" s="154"/>
    </row>
    <row r="4" spans="2:8" ht="15.75" thickBot="1" x14ac:dyDescent="0.3">
      <c r="B4" s="40">
        <v>0</v>
      </c>
      <c r="C4" s="40">
        <v>1</v>
      </c>
      <c r="D4" s="109">
        <v>2</v>
      </c>
      <c r="E4" s="40">
        <v>3</v>
      </c>
      <c r="F4" s="40">
        <v>4</v>
      </c>
      <c r="G4" s="40">
        <v>5</v>
      </c>
      <c r="H4" s="42">
        <v>6</v>
      </c>
    </row>
    <row r="5" spans="2:8" ht="39.950000000000003" customHeight="1" thickBot="1" x14ac:dyDescent="0.3">
      <c r="B5" s="48">
        <v>1</v>
      </c>
      <c r="C5" s="44" t="s">
        <v>251</v>
      </c>
      <c r="D5" s="64">
        <v>55</v>
      </c>
      <c r="E5" s="45" t="s">
        <v>5</v>
      </c>
      <c r="F5" s="46">
        <v>400</v>
      </c>
      <c r="G5" s="46">
        <f>D5*F5</f>
        <v>22000</v>
      </c>
      <c r="H5" s="47" t="s">
        <v>252</v>
      </c>
    </row>
    <row r="6" spans="2:8" ht="39.950000000000003" customHeight="1" thickBot="1" x14ac:dyDescent="0.3">
      <c r="B6" s="48">
        <v>2</v>
      </c>
      <c r="C6" s="44" t="s">
        <v>253</v>
      </c>
      <c r="D6" s="64">
        <v>55</v>
      </c>
      <c r="E6" s="45" t="s">
        <v>5</v>
      </c>
      <c r="F6" s="46">
        <v>400</v>
      </c>
      <c r="G6" s="46">
        <f t="shared" ref="G6:G15" si="0">D6*F6</f>
        <v>22000</v>
      </c>
      <c r="H6" s="47" t="s">
        <v>254</v>
      </c>
    </row>
    <row r="7" spans="2:8" ht="39.950000000000003" customHeight="1" thickBot="1" x14ac:dyDescent="0.3">
      <c r="B7" s="48">
        <v>3</v>
      </c>
      <c r="C7" s="44" t="s">
        <v>255</v>
      </c>
      <c r="D7" s="64">
        <v>7</v>
      </c>
      <c r="E7" s="45" t="s">
        <v>5</v>
      </c>
      <c r="F7" s="46">
        <v>1300</v>
      </c>
      <c r="G7" s="46">
        <f t="shared" si="0"/>
        <v>9100</v>
      </c>
      <c r="H7" s="47" t="s">
        <v>256</v>
      </c>
    </row>
    <row r="8" spans="2:8" ht="39.950000000000003" customHeight="1" thickBot="1" x14ac:dyDescent="0.3">
      <c r="B8" s="48">
        <v>4</v>
      </c>
      <c r="C8" s="44" t="s">
        <v>257</v>
      </c>
      <c r="D8" s="64">
        <v>1</v>
      </c>
      <c r="E8" s="45" t="s">
        <v>5</v>
      </c>
      <c r="F8" s="46">
        <v>4000</v>
      </c>
      <c r="G8" s="46">
        <f t="shared" si="0"/>
        <v>4000</v>
      </c>
      <c r="H8" s="47" t="s">
        <v>258</v>
      </c>
    </row>
    <row r="9" spans="2:8" ht="39.950000000000003" customHeight="1" thickBot="1" x14ac:dyDescent="0.3">
      <c r="B9" s="48">
        <v>5</v>
      </c>
      <c r="C9" s="44" t="s">
        <v>259</v>
      </c>
      <c r="D9" s="64">
        <v>4</v>
      </c>
      <c r="E9" s="45" t="s">
        <v>5</v>
      </c>
      <c r="F9" s="46">
        <v>3000</v>
      </c>
      <c r="G9" s="46">
        <f t="shared" si="0"/>
        <v>12000</v>
      </c>
      <c r="H9" s="47" t="s">
        <v>260</v>
      </c>
    </row>
    <row r="10" spans="2:8" ht="39.950000000000003" customHeight="1" thickBot="1" x14ac:dyDescent="0.3">
      <c r="B10" s="48">
        <v>6</v>
      </c>
      <c r="C10" s="44" t="s">
        <v>261</v>
      </c>
      <c r="D10" s="64">
        <v>6</v>
      </c>
      <c r="E10" s="45" t="s">
        <v>5</v>
      </c>
      <c r="F10" s="46">
        <v>2000</v>
      </c>
      <c r="G10" s="46">
        <f t="shared" si="0"/>
        <v>12000</v>
      </c>
      <c r="H10" s="47" t="s">
        <v>262</v>
      </c>
    </row>
    <row r="11" spans="2:8" ht="39.950000000000003" customHeight="1" thickBot="1" x14ac:dyDescent="0.3">
      <c r="B11" s="48">
        <v>7</v>
      </c>
      <c r="C11" s="44" t="s">
        <v>263</v>
      </c>
      <c r="D11" s="64">
        <v>2</v>
      </c>
      <c r="E11" s="45" t="s">
        <v>5</v>
      </c>
      <c r="F11" s="46">
        <v>5000</v>
      </c>
      <c r="G11" s="46">
        <f t="shared" si="0"/>
        <v>10000</v>
      </c>
      <c r="H11" s="47" t="s">
        <v>264</v>
      </c>
    </row>
    <row r="12" spans="2:8" ht="39.950000000000003" customHeight="1" thickBot="1" x14ac:dyDescent="0.3">
      <c r="B12" s="48">
        <v>8</v>
      </c>
      <c r="C12" s="44" t="s">
        <v>265</v>
      </c>
      <c r="D12" s="64">
        <v>1</v>
      </c>
      <c r="E12" s="45" t="s">
        <v>5</v>
      </c>
      <c r="F12" s="46">
        <v>2000</v>
      </c>
      <c r="G12" s="46">
        <f t="shared" si="0"/>
        <v>2000</v>
      </c>
      <c r="H12" s="47" t="s">
        <v>266</v>
      </c>
    </row>
    <row r="13" spans="2:8" ht="39.950000000000003" customHeight="1" thickBot="1" x14ac:dyDescent="0.3">
      <c r="B13" s="48">
        <v>9</v>
      </c>
      <c r="C13" s="44" t="s">
        <v>267</v>
      </c>
      <c r="D13" s="64">
        <v>10</v>
      </c>
      <c r="E13" s="45" t="s">
        <v>5</v>
      </c>
      <c r="F13" s="46">
        <v>750</v>
      </c>
      <c r="G13" s="46">
        <f t="shared" si="0"/>
        <v>7500</v>
      </c>
      <c r="H13" s="47" t="s">
        <v>268</v>
      </c>
    </row>
    <row r="14" spans="2:8" ht="39.950000000000003" customHeight="1" thickBot="1" x14ac:dyDescent="0.3">
      <c r="B14" s="48">
        <v>10</v>
      </c>
      <c r="C14" s="44" t="s">
        <v>269</v>
      </c>
      <c r="D14" s="65">
        <v>1</v>
      </c>
      <c r="E14" s="45" t="s">
        <v>5</v>
      </c>
      <c r="F14" s="46">
        <v>10000</v>
      </c>
      <c r="G14" s="46">
        <f t="shared" si="0"/>
        <v>10000</v>
      </c>
      <c r="H14" s="47" t="s">
        <v>270</v>
      </c>
    </row>
    <row r="15" spans="2:8" ht="39.950000000000003" customHeight="1" thickBot="1" x14ac:dyDescent="0.3">
      <c r="B15" s="48">
        <v>11</v>
      </c>
      <c r="C15" s="44" t="s">
        <v>271</v>
      </c>
      <c r="D15" s="64">
        <v>12</v>
      </c>
      <c r="E15" s="45" t="s">
        <v>5</v>
      </c>
      <c r="F15" s="46">
        <v>925</v>
      </c>
      <c r="G15" s="46">
        <f t="shared" si="0"/>
        <v>11100</v>
      </c>
      <c r="H15" s="47" t="s">
        <v>272</v>
      </c>
    </row>
    <row r="16" spans="2:8" ht="16.5" thickBot="1" x14ac:dyDescent="0.3">
      <c r="B16" s="155" t="s">
        <v>287</v>
      </c>
      <c r="C16" s="156"/>
      <c r="D16" s="156"/>
      <c r="E16" s="156"/>
      <c r="F16" s="157"/>
      <c r="G16" s="93">
        <f>SUM(G5:G15)</f>
        <v>121700</v>
      </c>
      <c r="H16" s="92"/>
    </row>
  </sheetData>
  <mergeCells count="8">
    <mergeCell ref="C1:F1"/>
    <mergeCell ref="G2:G3"/>
    <mergeCell ref="H2:H3"/>
    <mergeCell ref="B16:F16"/>
    <mergeCell ref="B2:B3"/>
    <mergeCell ref="C2:C3"/>
    <mergeCell ref="D2:D3"/>
    <mergeCell ref="E2:E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AD52C-C698-4F34-B2B7-6F57887DE7E2}">
  <dimension ref="B1:H11"/>
  <sheetViews>
    <sheetView workbookViewId="0">
      <selection activeCell="K52" sqref="K52"/>
    </sheetView>
  </sheetViews>
  <sheetFormatPr defaultRowHeight="15" x14ac:dyDescent="0.25"/>
  <cols>
    <col min="3" max="3" width="74.42578125" customWidth="1"/>
    <col min="7" max="7" width="11.85546875" customWidth="1"/>
  </cols>
  <sheetData>
    <row r="1" spans="2:8" ht="75.75" customHeight="1" thickBot="1" x14ac:dyDescent="0.3">
      <c r="C1" s="150" t="s">
        <v>300</v>
      </c>
      <c r="D1" s="150"/>
      <c r="E1" s="150"/>
      <c r="F1" s="150"/>
    </row>
    <row r="2" spans="2:8" ht="29.25" customHeight="1" x14ac:dyDescent="0.25">
      <c r="B2" s="153" t="s">
        <v>240</v>
      </c>
      <c r="C2" s="153" t="s">
        <v>0</v>
      </c>
      <c r="D2" s="153" t="s">
        <v>1</v>
      </c>
      <c r="E2" s="151" t="s">
        <v>248</v>
      </c>
      <c r="F2" s="40" t="s">
        <v>249</v>
      </c>
      <c r="G2" s="153" t="s">
        <v>250</v>
      </c>
      <c r="H2" s="153" t="s">
        <v>2</v>
      </c>
    </row>
    <row r="3" spans="2:8" ht="15.75" thickBot="1" x14ac:dyDescent="0.3">
      <c r="B3" s="154"/>
      <c r="C3" s="154"/>
      <c r="D3" s="154"/>
      <c r="E3" s="152"/>
      <c r="F3" s="49" t="s">
        <v>274</v>
      </c>
      <c r="G3" s="154"/>
      <c r="H3" s="154"/>
    </row>
    <row r="4" spans="2:8" ht="15.75" thickBot="1" x14ac:dyDescent="0.3">
      <c r="B4" s="40">
        <v>0</v>
      </c>
      <c r="C4" s="40">
        <v>1</v>
      </c>
      <c r="D4" s="40">
        <v>2</v>
      </c>
      <c r="E4" s="40">
        <v>3</v>
      </c>
      <c r="F4" s="40">
        <v>4</v>
      </c>
      <c r="G4" s="40">
        <v>5</v>
      </c>
      <c r="H4" s="42">
        <v>6</v>
      </c>
    </row>
    <row r="5" spans="2:8" ht="56.25" customHeight="1" thickBot="1" x14ac:dyDescent="0.3">
      <c r="B5" s="66">
        <v>1</v>
      </c>
      <c r="C5" s="44" t="s">
        <v>275</v>
      </c>
      <c r="D5" s="44">
        <v>1</v>
      </c>
      <c r="E5" s="46" t="s">
        <v>5</v>
      </c>
      <c r="F5" s="44">
        <v>3750</v>
      </c>
      <c r="G5" s="46">
        <f>D5*F5</f>
        <v>3750</v>
      </c>
      <c r="H5" s="50"/>
    </row>
    <row r="6" spans="2:8" ht="55.5" customHeight="1" thickBot="1" x14ac:dyDescent="0.3">
      <c r="B6" s="66">
        <v>2</v>
      </c>
      <c r="C6" s="44" t="s">
        <v>276</v>
      </c>
      <c r="D6" s="44">
        <v>1</v>
      </c>
      <c r="E6" s="46" t="s">
        <v>5</v>
      </c>
      <c r="F6" s="44">
        <v>9250</v>
      </c>
      <c r="G6" s="46">
        <f t="shared" ref="G6:G10" si="0">D6*F6</f>
        <v>9250</v>
      </c>
      <c r="H6" s="50"/>
    </row>
    <row r="7" spans="2:8" ht="60.75" customHeight="1" thickBot="1" x14ac:dyDescent="0.3">
      <c r="B7" s="66">
        <v>3</v>
      </c>
      <c r="C7" s="44" t="s">
        <v>277</v>
      </c>
      <c r="D7" s="44">
        <v>1</v>
      </c>
      <c r="E7" s="46" t="s">
        <v>5</v>
      </c>
      <c r="F7" s="44">
        <v>3075</v>
      </c>
      <c r="G7" s="46">
        <f t="shared" si="0"/>
        <v>3075</v>
      </c>
      <c r="H7" s="50"/>
    </row>
    <row r="8" spans="2:8" ht="46.5" customHeight="1" thickBot="1" x14ac:dyDescent="0.3">
      <c r="B8" s="66">
        <v>4</v>
      </c>
      <c r="C8" s="44" t="s">
        <v>278</v>
      </c>
      <c r="D8" s="43">
        <v>1</v>
      </c>
      <c r="E8" s="46" t="s">
        <v>5</v>
      </c>
      <c r="F8" s="44">
        <v>4750</v>
      </c>
      <c r="G8" s="46">
        <f t="shared" si="0"/>
        <v>4750</v>
      </c>
      <c r="H8" s="50"/>
    </row>
    <row r="9" spans="2:8" ht="46.5" customHeight="1" thickBot="1" x14ac:dyDescent="0.3">
      <c r="B9" s="66">
        <v>5</v>
      </c>
      <c r="C9" s="44" t="s">
        <v>279</v>
      </c>
      <c r="D9" s="44">
        <v>1</v>
      </c>
      <c r="E9" s="46" t="s">
        <v>5</v>
      </c>
      <c r="F9" s="44">
        <v>4310</v>
      </c>
      <c r="G9" s="46">
        <f t="shared" si="0"/>
        <v>4310</v>
      </c>
      <c r="H9" s="50"/>
    </row>
    <row r="10" spans="2:8" ht="39.950000000000003" customHeight="1" thickBot="1" x14ac:dyDescent="0.3">
      <c r="B10" s="66">
        <v>6</v>
      </c>
      <c r="C10" s="44" t="s">
        <v>280</v>
      </c>
      <c r="D10" s="44">
        <v>1</v>
      </c>
      <c r="E10" s="46" t="s">
        <v>5</v>
      </c>
      <c r="F10" s="44">
        <v>5240</v>
      </c>
      <c r="G10" s="46">
        <f t="shared" si="0"/>
        <v>5240</v>
      </c>
      <c r="H10" s="50"/>
    </row>
    <row r="11" spans="2:8" ht="16.5" thickBot="1" x14ac:dyDescent="0.3">
      <c r="B11" s="158" t="s">
        <v>91</v>
      </c>
      <c r="C11" s="159"/>
      <c r="D11" s="159"/>
      <c r="E11" s="159"/>
      <c r="F11" s="160"/>
      <c r="G11" s="93">
        <f>SUM(G5:G10)</f>
        <v>30375</v>
      </c>
      <c r="H11" s="92"/>
    </row>
  </sheetData>
  <mergeCells count="8">
    <mergeCell ref="C1:F1"/>
    <mergeCell ref="G2:G3"/>
    <mergeCell ref="H2:H3"/>
    <mergeCell ref="B11:F11"/>
    <mergeCell ref="B2:B3"/>
    <mergeCell ref="C2:C3"/>
    <mergeCell ref="D2:D3"/>
    <mergeCell ref="E2:E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D0F86-003A-4A4E-86E1-92368DD7FDE9}">
  <dimension ref="C2:O11"/>
  <sheetViews>
    <sheetView workbookViewId="0">
      <selection activeCell="K52" sqref="K52"/>
    </sheetView>
  </sheetViews>
  <sheetFormatPr defaultRowHeight="15" x14ac:dyDescent="0.25"/>
  <cols>
    <col min="4" max="4" width="41.28515625" customWidth="1"/>
    <col min="6" max="6" width="9.140625" style="7"/>
    <col min="7" max="7" width="12.85546875" customWidth="1"/>
    <col min="8" max="8" width="11.7109375" customWidth="1"/>
  </cols>
  <sheetData>
    <row r="2" spans="3:15" ht="90.75" customHeight="1" thickBot="1" x14ac:dyDescent="0.3">
      <c r="D2" s="161" t="s">
        <v>301</v>
      </c>
      <c r="E2" s="161"/>
      <c r="F2" s="161"/>
      <c r="G2" s="161"/>
    </row>
    <row r="3" spans="3:15" ht="45.75" thickBot="1" x14ac:dyDescent="0.3">
      <c r="C3" s="40" t="s">
        <v>240</v>
      </c>
      <c r="D3" s="40" t="s">
        <v>0</v>
      </c>
      <c r="E3" s="40" t="s">
        <v>1</v>
      </c>
      <c r="F3" s="40" t="s">
        <v>248</v>
      </c>
      <c r="G3" s="40" t="s">
        <v>281</v>
      </c>
      <c r="H3" s="40" t="s">
        <v>250</v>
      </c>
      <c r="I3" s="42" t="s">
        <v>2</v>
      </c>
    </row>
    <row r="4" spans="3:15" ht="15.75" thickBot="1" x14ac:dyDescent="0.3">
      <c r="C4" s="40">
        <v>0</v>
      </c>
      <c r="D4" s="40">
        <v>1</v>
      </c>
      <c r="E4" s="40">
        <v>2</v>
      </c>
      <c r="F4" s="40">
        <v>3</v>
      </c>
      <c r="G4" s="40">
        <v>4</v>
      </c>
      <c r="H4" s="40">
        <v>5</v>
      </c>
      <c r="I4" s="42">
        <v>6</v>
      </c>
    </row>
    <row r="5" spans="3:15" ht="69" customHeight="1" thickBot="1" x14ac:dyDescent="0.3">
      <c r="C5" s="111">
        <v>1</v>
      </c>
      <c r="D5" s="112" t="s">
        <v>282</v>
      </c>
      <c r="E5" s="113">
        <v>1</v>
      </c>
      <c r="F5" s="113" t="s">
        <v>5</v>
      </c>
      <c r="G5" s="114">
        <f>36500+63500</f>
        <v>100000</v>
      </c>
      <c r="H5" s="112">
        <f>E5*G5</f>
        <v>100000</v>
      </c>
      <c r="I5" s="115"/>
      <c r="J5" t="s">
        <v>303</v>
      </c>
      <c r="M5">
        <v>3.5</v>
      </c>
      <c r="N5">
        <v>2.8</v>
      </c>
      <c r="O5">
        <f>M5*N5</f>
        <v>9.7999999999999989</v>
      </c>
    </row>
    <row r="6" spans="3:15" ht="66" customHeight="1" thickBot="1" x14ac:dyDescent="0.3">
      <c r="C6" s="66">
        <v>2</v>
      </c>
      <c r="D6" s="44" t="s">
        <v>283</v>
      </c>
      <c r="E6" s="51">
        <v>1</v>
      </c>
      <c r="F6" s="51" t="s">
        <v>5</v>
      </c>
      <c r="G6" s="46">
        <v>8000</v>
      </c>
      <c r="H6" s="44">
        <f t="shared" ref="H6:H10" si="0">E6*G6</f>
        <v>8000</v>
      </c>
      <c r="I6" s="50"/>
    </row>
    <row r="7" spans="3:15" ht="81" customHeight="1" thickBot="1" x14ac:dyDescent="0.3">
      <c r="C7" s="66">
        <v>3</v>
      </c>
      <c r="D7" s="44" t="s">
        <v>284</v>
      </c>
      <c r="E7" s="51">
        <v>1</v>
      </c>
      <c r="F7" s="51" t="s">
        <v>5</v>
      </c>
      <c r="G7" s="46">
        <v>5850</v>
      </c>
      <c r="H7" s="44">
        <f t="shared" si="0"/>
        <v>5850</v>
      </c>
      <c r="I7" s="50"/>
    </row>
    <row r="8" spans="3:15" ht="62.25" customHeight="1" thickBot="1" x14ac:dyDescent="0.3">
      <c r="C8" s="66">
        <v>4</v>
      </c>
      <c r="D8" s="44" t="s">
        <v>285</v>
      </c>
      <c r="E8" s="51">
        <v>1</v>
      </c>
      <c r="F8" s="51" t="s">
        <v>5</v>
      </c>
      <c r="G8" s="46">
        <v>15000</v>
      </c>
      <c r="H8" s="44">
        <f t="shared" si="0"/>
        <v>15000</v>
      </c>
      <c r="I8" s="50"/>
    </row>
    <row r="9" spans="3:15" ht="56.25" customHeight="1" thickBot="1" x14ac:dyDescent="0.3">
      <c r="C9" s="66">
        <v>5</v>
      </c>
      <c r="D9" s="44" t="s">
        <v>304</v>
      </c>
      <c r="E9" s="51">
        <v>1</v>
      </c>
      <c r="F9" s="51" t="s">
        <v>5</v>
      </c>
      <c r="G9" s="46">
        <v>36750</v>
      </c>
      <c r="H9" s="44">
        <f t="shared" si="0"/>
        <v>36750</v>
      </c>
      <c r="I9" s="50"/>
      <c r="M9">
        <v>2</v>
      </c>
      <c r="N9">
        <v>0.95</v>
      </c>
      <c r="O9">
        <f>M9*N9</f>
        <v>1.9</v>
      </c>
    </row>
    <row r="10" spans="3:15" ht="39.950000000000003" customHeight="1" thickBot="1" x14ac:dyDescent="0.3">
      <c r="C10" s="66">
        <v>6</v>
      </c>
      <c r="D10" s="44" t="s">
        <v>286</v>
      </c>
      <c r="E10" s="51">
        <v>1</v>
      </c>
      <c r="F10" s="51" t="s">
        <v>5</v>
      </c>
      <c r="G10" s="46">
        <v>40000</v>
      </c>
      <c r="H10" s="44">
        <f t="shared" si="0"/>
        <v>40000</v>
      </c>
      <c r="I10" s="50"/>
    </row>
    <row r="11" spans="3:15" ht="16.5" thickBot="1" x14ac:dyDescent="0.3">
      <c r="C11" s="158" t="s">
        <v>91</v>
      </c>
      <c r="D11" s="159"/>
      <c r="E11" s="159"/>
      <c r="F11" s="159"/>
      <c r="G11" s="160"/>
      <c r="H11" s="91">
        <f>SUM(H5:H10)</f>
        <v>205600</v>
      </c>
      <c r="I11" s="92"/>
    </row>
  </sheetData>
  <mergeCells count="2">
    <mergeCell ref="C11:G11"/>
    <mergeCell ref="D2:G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7DE6B-5A20-4B13-A282-50CDB62FADB1}">
  <sheetPr>
    <tabColor theme="7" tint="0.79998168889431442"/>
    <pageSetUpPr fitToPage="1"/>
  </sheetPr>
  <dimension ref="B2:I31"/>
  <sheetViews>
    <sheetView tabSelected="1" topLeftCell="A17" workbookViewId="0">
      <selection activeCell="O26" sqref="O26"/>
    </sheetView>
  </sheetViews>
  <sheetFormatPr defaultRowHeight="15" x14ac:dyDescent="0.25"/>
  <cols>
    <col min="2" max="2" width="9.140625" style="7"/>
    <col min="3" max="3" width="62.140625" customWidth="1"/>
    <col min="4" max="4" width="14.5703125" style="7" customWidth="1"/>
    <col min="5" max="6" width="9.140625" style="7"/>
    <col min="7" max="7" width="11.5703125" bestFit="1" customWidth="1"/>
    <col min="8" max="8" width="15.5703125" style="138" customWidth="1"/>
  </cols>
  <sheetData>
    <row r="2" spans="2:9" ht="76.5" customHeight="1" x14ac:dyDescent="0.25">
      <c r="C2" s="149" t="s">
        <v>298</v>
      </c>
      <c r="D2" s="149"/>
      <c r="E2" s="149"/>
      <c r="F2" s="149"/>
      <c r="G2" s="149"/>
    </row>
    <row r="3" spans="2:9" ht="15.75" thickBot="1" x14ac:dyDescent="0.3">
      <c r="F3" s="7">
        <v>1.21</v>
      </c>
    </row>
    <row r="4" spans="2:9" ht="66" customHeight="1" thickBot="1" x14ac:dyDescent="0.3">
      <c r="B4" s="61" t="s">
        <v>240</v>
      </c>
      <c r="C4" s="62" t="s">
        <v>0</v>
      </c>
      <c r="D4" s="18" t="s">
        <v>92</v>
      </c>
      <c r="E4" s="61" t="s">
        <v>1</v>
      </c>
      <c r="F4" s="61" t="s">
        <v>324</v>
      </c>
      <c r="G4" s="61" t="s">
        <v>323</v>
      </c>
      <c r="H4" s="139" t="s">
        <v>241</v>
      </c>
      <c r="I4" s="17" t="s">
        <v>2</v>
      </c>
    </row>
    <row r="5" spans="2:9" ht="15.75" thickBot="1" x14ac:dyDescent="0.3">
      <c r="B5" s="19">
        <v>0</v>
      </c>
      <c r="C5" s="20">
        <v>1</v>
      </c>
      <c r="D5" s="61">
        <v>2</v>
      </c>
      <c r="E5" s="20">
        <v>3</v>
      </c>
      <c r="F5" s="20"/>
      <c r="G5" s="20">
        <v>4</v>
      </c>
      <c r="H5" s="140">
        <v>5</v>
      </c>
      <c r="I5" s="61">
        <v>6</v>
      </c>
    </row>
    <row r="6" spans="2:9" ht="30" customHeight="1" thickBot="1" x14ac:dyDescent="0.3">
      <c r="B6" s="125" t="s">
        <v>326</v>
      </c>
      <c r="C6" s="79" t="s">
        <v>308</v>
      </c>
      <c r="D6" s="123"/>
      <c r="E6" s="78"/>
      <c r="F6" s="78"/>
      <c r="G6" s="124"/>
      <c r="H6" s="141"/>
      <c r="I6" s="124"/>
    </row>
    <row r="7" spans="2:9" ht="30" customHeight="1" thickBot="1" x14ac:dyDescent="0.3">
      <c r="B7" s="9">
        <v>1</v>
      </c>
      <c r="C7" s="10" t="s">
        <v>149</v>
      </c>
      <c r="D7" s="60">
        <v>1</v>
      </c>
      <c r="E7" s="12" t="s">
        <v>5</v>
      </c>
      <c r="F7" s="12"/>
      <c r="G7" s="142">
        <f>F7/$F$3</f>
        <v>0</v>
      </c>
      <c r="H7" s="142">
        <f>D7*G7</f>
        <v>0</v>
      </c>
      <c r="I7" s="12" t="s">
        <v>150</v>
      </c>
    </row>
    <row r="8" spans="2:9" ht="30" customHeight="1" thickBot="1" x14ac:dyDescent="0.3">
      <c r="B8" s="9">
        <f>B7+1</f>
        <v>2</v>
      </c>
      <c r="C8" s="10" t="s">
        <v>151</v>
      </c>
      <c r="D8" s="60">
        <v>1</v>
      </c>
      <c r="E8" s="12" t="s">
        <v>5</v>
      </c>
      <c r="F8" s="12"/>
      <c r="G8" s="142">
        <f t="shared" ref="G8:G19" si="0">F8/$F$3</f>
        <v>0</v>
      </c>
      <c r="H8" s="142">
        <f t="shared" ref="H8:H19" si="1">D8*G8</f>
        <v>0</v>
      </c>
      <c r="I8" s="12" t="s">
        <v>152</v>
      </c>
    </row>
    <row r="9" spans="2:9" ht="48.75" customHeight="1" thickBot="1" x14ac:dyDescent="0.3">
      <c r="B9" s="9">
        <f>B8+1</f>
        <v>3</v>
      </c>
      <c r="C9" s="10" t="s">
        <v>153</v>
      </c>
      <c r="D9" s="60">
        <v>9</v>
      </c>
      <c r="E9" s="12" t="s">
        <v>5</v>
      </c>
      <c r="F9" s="12"/>
      <c r="G9" s="142">
        <f t="shared" si="0"/>
        <v>0</v>
      </c>
      <c r="H9" s="142">
        <f t="shared" si="1"/>
        <v>0</v>
      </c>
      <c r="I9" s="12" t="s">
        <v>68</v>
      </c>
    </row>
    <row r="10" spans="2:9" ht="63" customHeight="1" thickBot="1" x14ac:dyDescent="0.3">
      <c r="B10" s="9">
        <f t="shared" ref="B10" si="2">B9+1</f>
        <v>4</v>
      </c>
      <c r="C10" s="10" t="s">
        <v>154</v>
      </c>
      <c r="D10" s="60">
        <v>1</v>
      </c>
      <c r="E10" s="12" t="s">
        <v>5</v>
      </c>
      <c r="F10" s="12"/>
      <c r="G10" s="142">
        <f t="shared" si="0"/>
        <v>0</v>
      </c>
      <c r="H10" s="142">
        <f t="shared" si="1"/>
        <v>0</v>
      </c>
      <c r="I10" s="12" t="s">
        <v>155</v>
      </c>
    </row>
    <row r="11" spans="2:9" ht="30" customHeight="1" thickBot="1" x14ac:dyDescent="0.3">
      <c r="B11" s="9">
        <f>B10+1</f>
        <v>5</v>
      </c>
      <c r="C11" s="10" t="s">
        <v>156</v>
      </c>
      <c r="D11" s="60">
        <v>8</v>
      </c>
      <c r="E11" s="12" t="s">
        <v>5</v>
      </c>
      <c r="F11" s="12"/>
      <c r="G11" s="142">
        <f t="shared" si="0"/>
        <v>0</v>
      </c>
      <c r="H11" s="142">
        <f t="shared" si="1"/>
        <v>0</v>
      </c>
      <c r="I11" s="12" t="s">
        <v>70</v>
      </c>
    </row>
    <row r="12" spans="2:9" ht="30" customHeight="1" thickBot="1" x14ac:dyDescent="0.3">
      <c r="B12" s="9">
        <f>B11+1</f>
        <v>6</v>
      </c>
      <c r="C12" s="59" t="s">
        <v>71</v>
      </c>
      <c r="D12" s="21">
        <v>5</v>
      </c>
      <c r="E12" s="60" t="s">
        <v>5</v>
      </c>
      <c r="F12" s="60"/>
      <c r="G12" s="142">
        <f t="shared" si="0"/>
        <v>0</v>
      </c>
      <c r="H12" s="142">
        <f t="shared" si="1"/>
        <v>0</v>
      </c>
      <c r="I12" s="22" t="s">
        <v>72</v>
      </c>
    </row>
    <row r="13" spans="2:9" ht="30" customHeight="1" thickBot="1" x14ac:dyDescent="0.3">
      <c r="B13" s="9">
        <f t="shared" ref="B13:B15" si="3">B12+1</f>
        <v>7</v>
      </c>
      <c r="C13" s="10" t="s">
        <v>73</v>
      </c>
      <c r="D13" s="60">
        <v>1</v>
      </c>
      <c r="E13" s="12" t="s">
        <v>5</v>
      </c>
      <c r="F13" s="12"/>
      <c r="G13" s="142">
        <f t="shared" si="0"/>
        <v>0</v>
      </c>
      <c r="H13" s="142">
        <f t="shared" si="1"/>
        <v>0</v>
      </c>
      <c r="I13" s="12" t="s">
        <v>74</v>
      </c>
    </row>
    <row r="14" spans="2:9" ht="30" customHeight="1" thickBot="1" x14ac:dyDescent="0.3">
      <c r="B14" s="9">
        <f t="shared" si="3"/>
        <v>8</v>
      </c>
      <c r="C14" s="10" t="s">
        <v>153</v>
      </c>
      <c r="D14" s="60">
        <v>11</v>
      </c>
      <c r="E14" s="12" t="s">
        <v>5</v>
      </c>
      <c r="F14" s="12"/>
      <c r="G14" s="142">
        <f t="shared" si="0"/>
        <v>0</v>
      </c>
      <c r="H14" s="142">
        <f t="shared" ref="H14" si="4">D14*G14</f>
        <v>0</v>
      </c>
      <c r="I14" s="12" t="s">
        <v>160</v>
      </c>
    </row>
    <row r="15" spans="2:9" ht="30" customHeight="1" thickBot="1" x14ac:dyDescent="0.3">
      <c r="B15" s="9">
        <f t="shared" si="3"/>
        <v>9</v>
      </c>
      <c r="C15" s="10" t="s">
        <v>169</v>
      </c>
      <c r="D15" s="60">
        <v>1</v>
      </c>
      <c r="E15" s="12" t="s">
        <v>5</v>
      </c>
      <c r="F15" s="12"/>
      <c r="G15" s="142">
        <f t="shared" si="0"/>
        <v>0</v>
      </c>
      <c r="H15" s="142">
        <f t="shared" si="1"/>
        <v>0</v>
      </c>
      <c r="I15" s="12" t="s">
        <v>170</v>
      </c>
    </row>
    <row r="16" spans="2:9" ht="30" customHeight="1" thickBot="1" x14ac:dyDescent="0.3">
      <c r="B16" s="9">
        <f t="shared" ref="B16:B19" si="5">B15+1</f>
        <v>10</v>
      </c>
      <c r="C16" s="10" t="s">
        <v>171</v>
      </c>
      <c r="D16" s="60">
        <v>1</v>
      </c>
      <c r="E16" s="12" t="s">
        <v>5</v>
      </c>
      <c r="F16" s="12"/>
      <c r="G16" s="142">
        <f t="shared" si="0"/>
        <v>0</v>
      </c>
      <c r="H16" s="142">
        <f t="shared" si="1"/>
        <v>0</v>
      </c>
      <c r="I16" s="12" t="s">
        <v>172</v>
      </c>
    </row>
    <row r="17" spans="2:9" ht="52.5" customHeight="1" thickBot="1" x14ac:dyDescent="0.3">
      <c r="B17" s="9">
        <f t="shared" si="5"/>
        <v>11</v>
      </c>
      <c r="C17" s="10" t="s">
        <v>173</v>
      </c>
      <c r="D17" s="60">
        <v>1</v>
      </c>
      <c r="E17" s="12" t="s">
        <v>5</v>
      </c>
      <c r="F17" s="12"/>
      <c r="G17" s="142">
        <f t="shared" si="0"/>
        <v>0</v>
      </c>
      <c r="H17" s="142">
        <f t="shared" si="1"/>
        <v>0</v>
      </c>
      <c r="I17" s="12" t="s">
        <v>174</v>
      </c>
    </row>
    <row r="18" spans="2:9" ht="30" customHeight="1" thickBot="1" x14ac:dyDescent="0.3">
      <c r="B18" s="9">
        <f t="shared" si="5"/>
        <v>12</v>
      </c>
      <c r="C18" s="10" t="s">
        <v>175</v>
      </c>
      <c r="D18" s="60">
        <v>1</v>
      </c>
      <c r="E18" s="12" t="s">
        <v>5</v>
      </c>
      <c r="F18" s="12"/>
      <c r="G18" s="142">
        <f t="shared" si="0"/>
        <v>0</v>
      </c>
      <c r="H18" s="142">
        <f t="shared" si="1"/>
        <v>0</v>
      </c>
      <c r="I18" s="12" t="s">
        <v>176</v>
      </c>
    </row>
    <row r="19" spans="2:9" ht="102.75" customHeight="1" thickBot="1" x14ac:dyDescent="0.3">
      <c r="B19" s="9">
        <f t="shared" si="5"/>
        <v>13</v>
      </c>
      <c r="C19" s="59" t="s">
        <v>309</v>
      </c>
      <c r="D19" s="21">
        <v>3</v>
      </c>
      <c r="E19" s="60" t="s">
        <v>5</v>
      </c>
      <c r="F19" s="60"/>
      <c r="G19" s="142">
        <f t="shared" si="0"/>
        <v>0</v>
      </c>
      <c r="H19" s="142">
        <f t="shared" si="1"/>
        <v>0</v>
      </c>
      <c r="I19" s="59" t="s">
        <v>178</v>
      </c>
    </row>
    <row r="20" spans="2:9" ht="30" customHeight="1" thickBot="1" x14ac:dyDescent="0.3">
      <c r="B20" s="125" t="s">
        <v>312</v>
      </c>
      <c r="C20" s="79" t="s">
        <v>327</v>
      </c>
      <c r="D20" s="74"/>
      <c r="E20" s="80"/>
      <c r="F20" s="80"/>
      <c r="G20" s="73"/>
      <c r="H20" s="143">
        <f>SUM(H7:H19)</f>
        <v>0</v>
      </c>
      <c r="I20" s="80"/>
    </row>
    <row r="21" spans="2:9" ht="38.25" customHeight="1" thickBot="1" x14ac:dyDescent="0.3">
      <c r="B21" s="67"/>
      <c r="C21" s="68" t="s">
        <v>198</v>
      </c>
      <c r="D21" s="69"/>
      <c r="E21" s="70"/>
      <c r="F21" s="70"/>
      <c r="G21" s="71"/>
      <c r="H21" s="144">
        <f>H20</f>
        <v>0</v>
      </c>
      <c r="I21" s="73"/>
    </row>
    <row r="22" spans="2:9" ht="65.25" customHeight="1" x14ac:dyDescent="0.25">
      <c r="C22" s="147" t="s">
        <v>325</v>
      </c>
    </row>
    <row r="24" spans="2:9" x14ac:dyDescent="0.25">
      <c r="C24" t="s">
        <v>320</v>
      </c>
    </row>
    <row r="25" spans="2:9" x14ac:dyDescent="0.25">
      <c r="C25" s="132"/>
    </row>
    <row r="27" spans="2:9" ht="18.75" x14ac:dyDescent="0.3">
      <c r="C27" s="146" t="s">
        <v>316</v>
      </c>
      <c r="D27" s="145">
        <f>H21+'obiectiv 2 IT (3)'!H12</f>
        <v>0</v>
      </c>
    </row>
    <row r="30" spans="2:9" x14ac:dyDescent="0.25">
      <c r="C30" t="s">
        <v>312</v>
      </c>
      <c r="D30" s="136">
        <f>D27</f>
        <v>0</v>
      </c>
      <c r="G30" s="138">
        <f>D30*1%</f>
        <v>0</v>
      </c>
      <c r="H30" s="138" t="s">
        <v>322</v>
      </c>
    </row>
    <row r="31" spans="2:9" x14ac:dyDescent="0.25">
      <c r="C31" t="s">
        <v>313</v>
      </c>
      <c r="D31" s="136">
        <f>'ob 1 birotica'!D24</f>
        <v>108540</v>
      </c>
      <c r="G31" s="117">
        <f>D31*1%</f>
        <v>1085.4000000000001</v>
      </c>
    </row>
  </sheetData>
  <mergeCells count="1">
    <mergeCell ref="C2:G2"/>
  </mergeCells>
  <phoneticPr fontId="20" type="noConversion"/>
  <pageMargins left="0.7" right="0.7" top="0.75" bottom="0.75" header="0.3" footer="0.3"/>
  <pageSetup paperSize="9" scale="6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3B2C3-C1F2-41DD-97C0-9663B764DC35}">
  <sheetPr>
    <pageSetUpPr fitToPage="1"/>
  </sheetPr>
  <dimension ref="B2:N27"/>
  <sheetViews>
    <sheetView tabSelected="1" topLeftCell="A2" workbookViewId="0">
      <selection activeCell="O26" sqref="O26"/>
    </sheetView>
  </sheetViews>
  <sheetFormatPr defaultRowHeight="15" x14ac:dyDescent="0.25"/>
  <cols>
    <col min="2" max="2" width="9.140625" style="7"/>
    <col min="3" max="3" width="62" style="31" customWidth="1"/>
    <col min="4" max="4" width="16" style="7" customWidth="1"/>
    <col min="5" max="5" width="18.85546875" style="7" customWidth="1"/>
    <col min="6" max="6" width="13.5703125" style="7" customWidth="1"/>
    <col min="7" max="7" width="9.5703125" style="29" bestFit="1" customWidth="1"/>
    <col min="8" max="8" width="12" style="117" customWidth="1"/>
    <col min="9" max="9" width="11.85546875" style="7" customWidth="1"/>
    <col min="12" max="12" width="12.5703125" customWidth="1"/>
  </cols>
  <sheetData>
    <row r="2" spans="2:14" ht="89.25" customHeight="1" x14ac:dyDescent="0.25">
      <c r="C2" s="149" t="s">
        <v>302</v>
      </c>
      <c r="D2" s="149"/>
      <c r="E2" s="149"/>
      <c r="F2" s="149"/>
      <c r="G2" s="149"/>
      <c r="H2" s="149"/>
    </row>
    <row r="3" spans="2:14" ht="15.75" thickBot="1" x14ac:dyDescent="0.3">
      <c r="F3" s="7">
        <v>1.21</v>
      </c>
    </row>
    <row r="4" spans="2:14" s="7" customFormat="1" ht="57" customHeight="1" x14ac:dyDescent="0.25">
      <c r="B4" s="34" t="s">
        <v>240</v>
      </c>
      <c r="C4" s="34" t="s">
        <v>0</v>
      </c>
      <c r="D4" s="34" t="s">
        <v>92</v>
      </c>
      <c r="E4" s="34" t="s">
        <v>1</v>
      </c>
      <c r="F4" s="35" t="s">
        <v>324</v>
      </c>
      <c r="G4" s="35" t="s">
        <v>323</v>
      </c>
      <c r="H4" s="110" t="s">
        <v>241</v>
      </c>
      <c r="I4" s="34" t="s">
        <v>2</v>
      </c>
    </row>
    <row r="5" spans="2:14" s="38" customFormat="1" ht="15.75" thickBot="1" x14ac:dyDescent="0.3">
      <c r="B5" s="106">
        <v>0</v>
      </c>
      <c r="C5" s="107">
        <v>1</v>
      </c>
      <c r="D5" s="107">
        <v>2</v>
      </c>
      <c r="E5" s="107">
        <v>3</v>
      </c>
      <c r="F5" s="107"/>
      <c r="G5" s="107">
        <v>4</v>
      </c>
      <c r="H5" s="108">
        <v>5</v>
      </c>
      <c r="I5" s="107">
        <v>6</v>
      </c>
    </row>
    <row r="6" spans="2:14" s="7" customFormat="1" ht="35.1" customHeight="1" thickBot="1" x14ac:dyDescent="0.3">
      <c r="B6" s="6"/>
      <c r="C6" s="30" t="s">
        <v>66</v>
      </c>
      <c r="D6" s="6"/>
      <c r="E6" s="6"/>
      <c r="F6" s="6"/>
      <c r="G6" s="6"/>
      <c r="H6" s="54"/>
      <c r="I6" s="6"/>
    </row>
    <row r="7" spans="2:14" ht="43.5" customHeight="1" thickBot="1" x14ac:dyDescent="0.3">
      <c r="B7" s="37">
        <v>1</v>
      </c>
      <c r="C7" s="33" t="s">
        <v>67</v>
      </c>
      <c r="D7" s="3">
        <v>5</v>
      </c>
      <c r="E7" s="3" t="s">
        <v>5</v>
      </c>
      <c r="F7" s="3"/>
      <c r="G7" s="137">
        <f>F7/$F$3</f>
        <v>0</v>
      </c>
      <c r="H7" s="52">
        <f>D7*G7</f>
        <v>0</v>
      </c>
      <c r="I7" s="3" t="s">
        <v>68</v>
      </c>
    </row>
    <row r="8" spans="2:14" ht="35.1" customHeight="1" thickBot="1" x14ac:dyDescent="0.3">
      <c r="B8" s="37">
        <f>B7+1</f>
        <v>2</v>
      </c>
      <c r="C8" s="33" t="s">
        <v>69</v>
      </c>
      <c r="D8" s="3">
        <v>5</v>
      </c>
      <c r="E8" s="3" t="s">
        <v>5</v>
      </c>
      <c r="F8" s="3"/>
      <c r="G8" s="137">
        <f t="shared" ref="G8:G10" si="0">F8/$F$3</f>
        <v>0</v>
      </c>
      <c r="H8" s="52">
        <f t="shared" ref="H8:H10" si="1">D8*G8</f>
        <v>0</v>
      </c>
      <c r="I8" s="3" t="s">
        <v>70</v>
      </c>
    </row>
    <row r="9" spans="2:14" ht="35.1" customHeight="1" thickBot="1" x14ac:dyDescent="0.3">
      <c r="B9" s="37">
        <f>B8+1</f>
        <v>3</v>
      </c>
      <c r="C9" s="33" t="s">
        <v>71</v>
      </c>
      <c r="D9" s="3">
        <v>1</v>
      </c>
      <c r="E9" s="3" t="s">
        <v>5</v>
      </c>
      <c r="F9" s="3"/>
      <c r="G9" s="137">
        <f t="shared" si="0"/>
        <v>0</v>
      </c>
      <c r="H9" s="52">
        <f t="shared" si="1"/>
        <v>0</v>
      </c>
      <c r="I9" s="3" t="s">
        <v>72</v>
      </c>
    </row>
    <row r="10" spans="2:14" ht="35.1" customHeight="1" thickBot="1" x14ac:dyDescent="0.3">
      <c r="B10" s="37">
        <f t="shared" ref="B10" si="2">B9+1</f>
        <v>4</v>
      </c>
      <c r="C10" s="33" t="s">
        <v>73</v>
      </c>
      <c r="D10" s="3">
        <v>1</v>
      </c>
      <c r="E10" s="3" t="s">
        <v>5</v>
      </c>
      <c r="F10" s="3"/>
      <c r="G10" s="137">
        <f t="shared" si="0"/>
        <v>0</v>
      </c>
      <c r="H10" s="52">
        <f t="shared" si="1"/>
        <v>0</v>
      </c>
      <c r="I10" s="3" t="s">
        <v>74</v>
      </c>
    </row>
    <row r="11" spans="2:14" ht="35.1" customHeight="1" thickBot="1" x14ac:dyDescent="0.3">
      <c r="B11" s="126"/>
      <c r="C11" s="127" t="s">
        <v>314</v>
      </c>
      <c r="D11" s="128"/>
      <c r="E11" s="128"/>
      <c r="F11" s="128"/>
      <c r="G11" s="129"/>
      <c r="H11" s="90">
        <f>SUM(H7:H10)</f>
        <v>0</v>
      </c>
      <c r="I11" s="128"/>
    </row>
    <row r="12" spans="2:14" s="7" customFormat="1" ht="35.1" customHeight="1" thickBot="1" x14ac:dyDescent="0.3">
      <c r="B12" s="87"/>
      <c r="C12" s="88" t="s">
        <v>91</v>
      </c>
      <c r="D12" s="88"/>
      <c r="E12" s="88"/>
      <c r="F12" s="88"/>
      <c r="G12" s="89"/>
      <c r="H12" s="90">
        <f>H11</f>
        <v>0</v>
      </c>
      <c r="I12" s="85"/>
    </row>
    <row r="13" spans="2:14" ht="64.5" customHeight="1" x14ac:dyDescent="0.25">
      <c r="C13" s="148" t="s">
        <v>325</v>
      </c>
    </row>
    <row r="15" spans="2:14" s="29" customFormat="1" x14ac:dyDescent="0.25">
      <c r="B15" s="95"/>
      <c r="C15" s="95" t="s">
        <v>288</v>
      </c>
      <c r="D15" s="7"/>
      <c r="E15" s="7"/>
      <c r="F15" s="7"/>
      <c r="H15" s="117"/>
      <c r="I15" s="7"/>
      <c r="J15"/>
      <c r="K15"/>
      <c r="L15"/>
      <c r="M15"/>
      <c r="N15"/>
    </row>
    <row r="16" spans="2:14" s="29" customFormat="1" ht="30" x14ac:dyDescent="0.25">
      <c r="B16" s="96" t="s">
        <v>289</v>
      </c>
      <c r="C16" s="131">
        <f>'ob 1 IT'!H21+'ob 1 birotica'!G20+'obiectiv 2 IT (3)'!H12+'obiectiv 2 birotica'!G16</f>
        <v>108540</v>
      </c>
      <c r="D16" s="7">
        <v>698460</v>
      </c>
      <c r="E16" s="100">
        <f>C16-D16</f>
        <v>-589920</v>
      </c>
      <c r="F16" s="100"/>
      <c r="H16" s="117"/>
      <c r="I16" s="7"/>
      <c r="J16"/>
      <c r="K16"/>
      <c r="L16"/>
      <c r="M16"/>
      <c r="N16"/>
    </row>
    <row r="17" spans="2:14" s="29" customFormat="1" x14ac:dyDescent="0.25">
      <c r="B17" s="95" t="s">
        <v>290</v>
      </c>
      <c r="C17" s="97">
        <f>C16*21%</f>
        <v>22793.399999999998</v>
      </c>
      <c r="D17" s="7"/>
      <c r="E17" s="7"/>
      <c r="F17" s="7"/>
      <c r="H17" s="117"/>
      <c r="I17" s="7"/>
      <c r="J17"/>
      <c r="K17"/>
      <c r="L17"/>
      <c r="M17"/>
      <c r="N17"/>
    </row>
    <row r="18" spans="2:14" s="29" customFormat="1" ht="45" x14ac:dyDescent="0.25">
      <c r="B18" s="96" t="s">
        <v>291</v>
      </c>
      <c r="C18" s="97">
        <f>C16+C17</f>
        <v>131333.4</v>
      </c>
      <c r="D18" s="7"/>
      <c r="E18" s="7"/>
      <c r="F18" s="7"/>
      <c r="H18" s="117"/>
      <c r="I18" s="7"/>
      <c r="J18"/>
      <c r="K18"/>
      <c r="L18"/>
      <c r="M18"/>
      <c r="N18"/>
    </row>
    <row r="20" spans="2:14" s="29" customFormat="1" x14ac:dyDescent="0.25">
      <c r="B20" s="7"/>
      <c r="C20" s="31" t="s">
        <v>294</v>
      </c>
      <c r="D20" s="100">
        <f>C23-C18</f>
        <v>3136506.56</v>
      </c>
      <c r="E20" s="7" t="s">
        <v>295</v>
      </c>
      <c r="F20" s="7"/>
      <c r="H20" s="117"/>
      <c r="I20" s="7"/>
      <c r="J20"/>
      <c r="K20"/>
      <c r="L20"/>
      <c r="M20"/>
      <c r="N20"/>
    </row>
    <row r="21" spans="2:14" s="29" customFormat="1" ht="30" x14ac:dyDescent="0.25">
      <c r="B21" s="98" t="s">
        <v>292</v>
      </c>
      <c r="C21" s="99">
        <v>2746084</v>
      </c>
      <c r="D21" s="7"/>
      <c r="E21" s="7"/>
      <c r="F21" s="7"/>
      <c r="H21" s="117"/>
      <c r="I21" s="7"/>
      <c r="J21"/>
      <c r="K21"/>
      <c r="L21"/>
      <c r="M21"/>
      <c r="N21"/>
    </row>
    <row r="22" spans="2:14" s="29" customFormat="1" x14ac:dyDescent="0.25">
      <c r="B22" s="7" t="s">
        <v>290</v>
      </c>
      <c r="C22" s="99">
        <f>C21*19%</f>
        <v>521755.96</v>
      </c>
      <c r="D22" s="100">
        <f>D20/1.21</f>
        <v>2592154.1818181821</v>
      </c>
      <c r="E22" s="7"/>
      <c r="F22" s="7"/>
      <c r="H22" s="117"/>
      <c r="I22" s="7"/>
      <c r="J22"/>
      <c r="K22"/>
      <c r="L22"/>
      <c r="M22"/>
      <c r="N22"/>
    </row>
    <row r="23" spans="2:14" s="29" customFormat="1" ht="45" x14ac:dyDescent="0.25">
      <c r="B23" s="94" t="s">
        <v>293</v>
      </c>
      <c r="C23" s="99">
        <f>C21+C22</f>
        <v>3267839.96</v>
      </c>
      <c r="D23" s="7"/>
      <c r="E23" s="7"/>
      <c r="F23" s="7"/>
      <c r="H23" s="117"/>
      <c r="I23" s="7"/>
      <c r="J23"/>
      <c r="K23"/>
      <c r="L23"/>
      <c r="M23"/>
      <c r="N23"/>
    </row>
    <row r="24" spans="2:14" s="29" customFormat="1" x14ac:dyDescent="0.25">
      <c r="B24" s="7"/>
      <c r="C24" s="31"/>
      <c r="D24" s="100"/>
      <c r="E24" s="7"/>
      <c r="F24" s="7"/>
      <c r="H24" s="117"/>
      <c r="I24" s="7"/>
      <c r="J24"/>
      <c r="K24"/>
      <c r="L24"/>
      <c r="M24"/>
      <c r="N24"/>
    </row>
    <row r="26" spans="2:14" s="29" customFormat="1" x14ac:dyDescent="0.25">
      <c r="B26" s="7"/>
      <c r="C26" s="104" t="s">
        <v>297</v>
      </c>
      <c r="D26" s="7"/>
      <c r="E26" s="7"/>
      <c r="F26" s="7"/>
      <c r="H26" s="117"/>
      <c r="I26" s="7"/>
      <c r="J26"/>
      <c r="K26"/>
      <c r="L26"/>
      <c r="M26"/>
      <c r="N26"/>
    </row>
    <row r="27" spans="2:14" s="29" customFormat="1" x14ac:dyDescent="0.25">
      <c r="B27" s="7"/>
      <c r="C27" s="103">
        <f>C16</f>
        <v>108540</v>
      </c>
      <c r="D27" s="7"/>
      <c r="E27" s="7"/>
      <c r="F27" s="7"/>
      <c r="H27" s="117"/>
      <c r="I27" s="7"/>
      <c r="J27"/>
      <c r="K27"/>
      <c r="L27"/>
      <c r="M27"/>
      <c r="N27"/>
    </row>
  </sheetData>
  <mergeCells count="1">
    <mergeCell ref="C2:H2"/>
  </mergeCells>
  <pageMargins left="0.7" right="0.7" top="0.75" bottom="0.75" header="0.3" footer="0.3"/>
  <pageSetup paperSize="9" scale="5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8112C-67C6-4341-A8EF-66BCC8C2A79A}">
  <sheetPr>
    <tabColor theme="7" tint="0.79998168889431442"/>
  </sheetPr>
  <dimension ref="B2:H26"/>
  <sheetViews>
    <sheetView zoomScale="85" zoomScaleNormal="85" workbookViewId="0">
      <selection activeCell="G30" sqref="G30"/>
    </sheetView>
  </sheetViews>
  <sheetFormatPr defaultRowHeight="15" x14ac:dyDescent="0.25"/>
  <cols>
    <col min="2" max="2" width="9.140625" style="7"/>
    <col min="3" max="3" width="62.140625" customWidth="1"/>
    <col min="4" max="5" width="9.140625" style="7"/>
    <col min="7" max="7" width="9.42578125" customWidth="1"/>
  </cols>
  <sheetData>
    <row r="2" spans="2:8" ht="76.5" customHeight="1" x14ac:dyDescent="0.25">
      <c r="C2" s="149" t="s">
        <v>298</v>
      </c>
      <c r="D2" s="149"/>
      <c r="E2" s="149"/>
      <c r="F2" s="149"/>
    </row>
    <row r="3" spans="2:8" ht="15.75" thickBot="1" x14ac:dyDescent="0.3"/>
    <row r="4" spans="2:8" ht="66" customHeight="1" thickBot="1" x14ac:dyDescent="0.3">
      <c r="B4" s="61" t="s">
        <v>240</v>
      </c>
      <c r="C4" s="62" t="s">
        <v>0</v>
      </c>
      <c r="D4" s="18" t="s">
        <v>92</v>
      </c>
      <c r="E4" s="61" t="s">
        <v>1</v>
      </c>
      <c r="F4" s="61" t="s">
        <v>239</v>
      </c>
      <c r="G4" s="61" t="s">
        <v>241</v>
      </c>
      <c r="H4" s="17" t="s">
        <v>2</v>
      </c>
    </row>
    <row r="5" spans="2:8" ht="15.75" thickBot="1" x14ac:dyDescent="0.3">
      <c r="B5" s="19">
        <v>0</v>
      </c>
      <c r="C5" s="20">
        <v>1</v>
      </c>
      <c r="D5" s="61">
        <v>2</v>
      </c>
      <c r="E5" s="20">
        <v>3</v>
      </c>
      <c r="F5" s="20">
        <v>4</v>
      </c>
      <c r="G5" s="20">
        <v>5</v>
      </c>
      <c r="H5" s="61">
        <v>6</v>
      </c>
    </row>
    <row r="6" spans="2:8" ht="30" customHeight="1" thickBot="1" x14ac:dyDescent="0.3">
      <c r="B6" s="9"/>
      <c r="C6" s="16" t="s">
        <v>310</v>
      </c>
      <c r="D6" s="23"/>
      <c r="E6" s="9"/>
      <c r="F6" s="24"/>
      <c r="G6" s="24"/>
      <c r="H6" s="24"/>
    </row>
    <row r="7" spans="2:8" ht="30" customHeight="1" thickBot="1" x14ac:dyDescent="0.3">
      <c r="B7" s="9">
        <v>1</v>
      </c>
      <c r="C7" s="10" t="s">
        <v>75</v>
      </c>
      <c r="D7" s="60">
        <v>1</v>
      </c>
      <c r="E7" s="12" t="s">
        <v>5</v>
      </c>
      <c r="F7" s="13">
        <v>800</v>
      </c>
      <c r="G7" s="13">
        <f t="shared" ref="G7:G16" si="0">D7*F7</f>
        <v>800</v>
      </c>
      <c r="H7" s="12" t="s">
        <v>76</v>
      </c>
    </row>
    <row r="8" spans="2:8" ht="30" customHeight="1" thickBot="1" x14ac:dyDescent="0.3">
      <c r="B8" s="9">
        <f t="shared" ref="B8:B16" si="1">B7+1</f>
        <v>2</v>
      </c>
      <c r="C8" s="10" t="s">
        <v>77</v>
      </c>
      <c r="D8" s="60">
        <v>1</v>
      </c>
      <c r="E8" s="12" t="s">
        <v>5</v>
      </c>
      <c r="F8" s="13">
        <v>1500</v>
      </c>
      <c r="G8" s="13">
        <f t="shared" si="0"/>
        <v>1500</v>
      </c>
      <c r="H8" s="12" t="s">
        <v>78</v>
      </c>
    </row>
    <row r="9" spans="2:8" ht="30" customHeight="1" thickBot="1" x14ac:dyDescent="0.3">
      <c r="B9" s="9">
        <f t="shared" si="1"/>
        <v>3</v>
      </c>
      <c r="C9" s="10" t="s">
        <v>79</v>
      </c>
      <c r="D9" s="60">
        <v>6</v>
      </c>
      <c r="E9" s="12" t="s">
        <v>5</v>
      </c>
      <c r="F9" s="13">
        <v>1500</v>
      </c>
      <c r="G9" s="13">
        <f t="shared" si="0"/>
        <v>9000</v>
      </c>
      <c r="H9" s="12" t="s">
        <v>80</v>
      </c>
    </row>
    <row r="10" spans="2:8" ht="30" customHeight="1" thickBot="1" x14ac:dyDescent="0.3">
      <c r="B10" s="9">
        <f t="shared" si="1"/>
        <v>4</v>
      </c>
      <c r="C10" s="10" t="s">
        <v>157</v>
      </c>
      <c r="D10" s="60">
        <v>3</v>
      </c>
      <c r="E10" s="12" t="s">
        <v>5</v>
      </c>
      <c r="F10" s="13">
        <v>5000</v>
      </c>
      <c r="G10" s="13">
        <f t="shared" si="0"/>
        <v>15000</v>
      </c>
      <c r="H10" s="12" t="s">
        <v>158</v>
      </c>
    </row>
    <row r="11" spans="2:8" ht="30" customHeight="1" thickBot="1" x14ac:dyDescent="0.3">
      <c r="B11" s="9">
        <f t="shared" si="1"/>
        <v>5</v>
      </c>
      <c r="C11" s="10" t="s">
        <v>159</v>
      </c>
      <c r="D11" s="60">
        <v>0</v>
      </c>
      <c r="E11" s="12" t="s">
        <v>5</v>
      </c>
      <c r="F11" s="13">
        <v>3500</v>
      </c>
      <c r="G11" s="13">
        <f t="shared" si="0"/>
        <v>0</v>
      </c>
      <c r="H11" s="12" t="s">
        <v>160</v>
      </c>
    </row>
    <row r="12" spans="2:8" ht="30" customHeight="1" thickBot="1" x14ac:dyDescent="0.3">
      <c r="B12" s="9">
        <f t="shared" si="1"/>
        <v>6</v>
      </c>
      <c r="C12" s="10" t="s">
        <v>161</v>
      </c>
      <c r="D12" s="60">
        <v>3</v>
      </c>
      <c r="E12" s="12" t="s">
        <v>5</v>
      </c>
      <c r="F12" s="13">
        <v>15000</v>
      </c>
      <c r="G12" s="13">
        <f t="shared" si="0"/>
        <v>45000</v>
      </c>
      <c r="H12" s="12" t="s">
        <v>162</v>
      </c>
    </row>
    <row r="13" spans="2:8" ht="30" customHeight="1" thickBot="1" x14ac:dyDescent="0.3">
      <c r="B13" s="9">
        <f t="shared" si="1"/>
        <v>7</v>
      </c>
      <c r="C13" s="10" t="s">
        <v>163</v>
      </c>
      <c r="D13" s="60">
        <v>1</v>
      </c>
      <c r="E13" s="12" t="s">
        <v>5</v>
      </c>
      <c r="F13" s="13">
        <v>6000</v>
      </c>
      <c r="G13" s="13">
        <f t="shared" si="0"/>
        <v>6000</v>
      </c>
      <c r="H13" s="12" t="s">
        <v>164</v>
      </c>
    </row>
    <row r="14" spans="2:8" ht="30" customHeight="1" thickBot="1" x14ac:dyDescent="0.3">
      <c r="B14" s="9">
        <f t="shared" si="1"/>
        <v>8</v>
      </c>
      <c r="C14" s="10" t="s">
        <v>165</v>
      </c>
      <c r="D14" s="60">
        <v>2</v>
      </c>
      <c r="E14" s="12" t="s">
        <v>5</v>
      </c>
      <c r="F14" s="13">
        <v>1200</v>
      </c>
      <c r="G14" s="13">
        <f t="shared" si="0"/>
        <v>2400</v>
      </c>
      <c r="H14" s="12" t="s">
        <v>166</v>
      </c>
    </row>
    <row r="15" spans="2:8" ht="30" customHeight="1" thickBot="1" x14ac:dyDescent="0.3">
      <c r="B15" s="9">
        <f t="shared" si="1"/>
        <v>9</v>
      </c>
      <c r="C15" s="10" t="s">
        <v>167</v>
      </c>
      <c r="D15" s="60">
        <v>18</v>
      </c>
      <c r="E15" s="12" t="s">
        <v>5</v>
      </c>
      <c r="F15" s="13">
        <v>700</v>
      </c>
      <c r="G15" s="13">
        <f t="shared" ref="G15" si="2">D15*F15</f>
        <v>12600</v>
      </c>
      <c r="H15" s="12" t="s">
        <v>168</v>
      </c>
    </row>
    <row r="16" spans="2:8" ht="30" customHeight="1" thickBot="1" x14ac:dyDescent="0.3">
      <c r="B16" s="9">
        <f t="shared" si="1"/>
        <v>10</v>
      </c>
      <c r="C16" s="10" t="s">
        <v>321</v>
      </c>
      <c r="D16" s="60">
        <v>1</v>
      </c>
      <c r="E16" s="12" t="s">
        <v>5</v>
      </c>
      <c r="F16" s="13">
        <v>3500</v>
      </c>
      <c r="G16" s="13">
        <f t="shared" si="0"/>
        <v>3500</v>
      </c>
      <c r="H16" s="12" t="s">
        <v>180</v>
      </c>
    </row>
    <row r="17" spans="2:8" ht="30" customHeight="1" thickBot="1" x14ac:dyDescent="0.3">
      <c r="B17" s="78"/>
      <c r="C17" s="79" t="s">
        <v>311</v>
      </c>
      <c r="D17" s="74"/>
      <c r="E17" s="80"/>
      <c r="F17" s="73"/>
      <c r="G17" s="105">
        <f>SUM(G7:G16)</f>
        <v>95800</v>
      </c>
      <c r="H17" s="80"/>
    </row>
    <row r="18" spans="2:8" ht="30" customHeight="1" thickBot="1" x14ac:dyDescent="0.3">
      <c r="B18" s="9"/>
      <c r="C18" s="16" t="s">
        <v>86</v>
      </c>
      <c r="D18" s="23"/>
      <c r="E18" s="9"/>
      <c r="F18" s="24"/>
      <c r="G18" s="24"/>
      <c r="H18" s="24"/>
    </row>
    <row r="19" spans="2:8" ht="38.25" customHeight="1" thickBot="1" x14ac:dyDescent="0.3">
      <c r="B19" s="9"/>
      <c r="C19" s="26"/>
      <c r="D19" s="23"/>
      <c r="E19" s="9"/>
      <c r="F19" s="27"/>
      <c r="G19" s="120"/>
      <c r="H19" s="24"/>
    </row>
    <row r="20" spans="2:8" ht="15.75" thickBot="1" x14ac:dyDescent="0.3">
      <c r="B20" s="67"/>
      <c r="C20" s="68" t="s">
        <v>198</v>
      </c>
      <c r="D20" s="69"/>
      <c r="E20" s="70"/>
      <c r="F20" s="71"/>
      <c r="G20" s="72">
        <f>G17</f>
        <v>95800</v>
      </c>
      <c r="H20" s="73"/>
    </row>
    <row r="23" spans="2:8" x14ac:dyDescent="0.25">
      <c r="G23" s="117"/>
    </row>
    <row r="24" spans="2:8" x14ac:dyDescent="0.25">
      <c r="C24" s="132" t="s">
        <v>318</v>
      </c>
      <c r="D24" s="133">
        <f>G20+'obiectiv 2 birotica'!G16</f>
        <v>108540</v>
      </c>
    </row>
    <row r="26" spans="2:8" x14ac:dyDescent="0.25">
      <c r="C26" s="134" t="s">
        <v>319</v>
      </c>
      <c r="D26" s="135">
        <f>'ob 1 IT'!D27+'ob 1 birotica'!D24</f>
        <v>108540</v>
      </c>
    </row>
  </sheetData>
  <mergeCells count="1">
    <mergeCell ref="C2:F2"/>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43B28-7B60-4409-A6FF-9E8355113529}">
  <dimension ref="B2:M31"/>
  <sheetViews>
    <sheetView topLeftCell="A10" workbookViewId="0">
      <selection activeCell="G30" sqref="G30"/>
    </sheetView>
  </sheetViews>
  <sheetFormatPr defaultRowHeight="15" x14ac:dyDescent="0.25"/>
  <cols>
    <col min="2" max="2" width="9.140625" style="7"/>
    <col min="3" max="3" width="62" style="31" customWidth="1"/>
    <col min="4" max="4" width="16" style="7" customWidth="1"/>
    <col min="5" max="5" width="18.5703125" style="7" customWidth="1"/>
    <col min="6" max="6" width="9.140625" style="29"/>
    <col min="7" max="7" width="12" style="117" customWidth="1"/>
    <col min="8" max="8" width="11.85546875" style="7" customWidth="1"/>
    <col min="11" max="11" width="12.5703125" customWidth="1"/>
  </cols>
  <sheetData>
    <row r="2" spans="2:8" ht="89.25" customHeight="1" x14ac:dyDescent="0.25">
      <c r="C2" s="149" t="s">
        <v>302</v>
      </c>
      <c r="D2" s="149"/>
      <c r="E2" s="149"/>
      <c r="F2" s="149"/>
      <c r="G2" s="149"/>
    </row>
    <row r="3" spans="2:8" ht="15.75" thickBot="1" x14ac:dyDescent="0.3"/>
    <row r="4" spans="2:8" s="7" customFormat="1" ht="57" customHeight="1" x14ac:dyDescent="0.25">
      <c r="B4" s="34" t="s">
        <v>240</v>
      </c>
      <c r="C4" s="34" t="s">
        <v>0</v>
      </c>
      <c r="D4" s="34" t="s">
        <v>92</v>
      </c>
      <c r="E4" s="34" t="s">
        <v>1</v>
      </c>
      <c r="F4" s="35" t="s">
        <v>239</v>
      </c>
      <c r="G4" s="110" t="s">
        <v>241</v>
      </c>
      <c r="H4" s="34" t="s">
        <v>2</v>
      </c>
    </row>
    <row r="5" spans="2:8" s="38" customFormat="1" ht="15.75" thickBot="1" x14ac:dyDescent="0.3">
      <c r="B5" s="106">
        <v>0</v>
      </c>
      <c r="C5" s="107">
        <v>1</v>
      </c>
      <c r="D5" s="107">
        <v>2</v>
      </c>
      <c r="E5" s="107">
        <v>3</v>
      </c>
      <c r="F5" s="107">
        <v>4</v>
      </c>
      <c r="G5" s="108">
        <v>5</v>
      </c>
      <c r="H5" s="107">
        <v>6</v>
      </c>
    </row>
    <row r="6" spans="2:8" s="7" customFormat="1" ht="35.1" customHeight="1" thickBot="1" x14ac:dyDescent="0.3">
      <c r="B6" s="6"/>
      <c r="C6" s="30" t="s">
        <v>317</v>
      </c>
      <c r="D6" s="6"/>
      <c r="E6" s="6"/>
      <c r="F6" s="6"/>
      <c r="G6" s="54"/>
      <c r="H6" s="6"/>
    </row>
    <row r="7" spans="2:8" ht="35.1" customHeight="1" thickBot="1" x14ac:dyDescent="0.3">
      <c r="B7" s="37"/>
      <c r="C7" s="33"/>
      <c r="D7" s="3"/>
      <c r="E7" s="3"/>
      <c r="F7" s="2"/>
      <c r="G7" s="52"/>
      <c r="H7" s="3"/>
    </row>
    <row r="8" spans="2:8" ht="35.1" customHeight="1" thickBot="1" x14ac:dyDescent="0.3">
      <c r="B8" s="37">
        <v>1</v>
      </c>
      <c r="C8" s="33" t="s">
        <v>75</v>
      </c>
      <c r="D8" s="3">
        <v>1</v>
      </c>
      <c r="E8" s="3" t="s">
        <v>5</v>
      </c>
      <c r="F8" s="2">
        <v>800</v>
      </c>
      <c r="G8" s="52">
        <f t="shared" ref="G8:G10" si="0">D8*F8</f>
        <v>800</v>
      </c>
      <c r="H8" s="3" t="s">
        <v>76</v>
      </c>
    </row>
    <row r="9" spans="2:8" ht="35.1" customHeight="1" thickBot="1" x14ac:dyDescent="0.3">
      <c r="B9" s="37">
        <f t="shared" ref="B9:B10" si="1">B8+1</f>
        <v>2</v>
      </c>
      <c r="C9" s="33" t="s">
        <v>77</v>
      </c>
      <c r="D9" s="3">
        <v>1</v>
      </c>
      <c r="E9" s="3" t="s">
        <v>5</v>
      </c>
      <c r="F9" s="2">
        <v>1200</v>
      </c>
      <c r="G9" s="52">
        <f t="shared" si="0"/>
        <v>1200</v>
      </c>
      <c r="H9" s="3" t="s">
        <v>78</v>
      </c>
    </row>
    <row r="10" spans="2:8" ht="35.1" customHeight="1" thickBot="1" x14ac:dyDescent="0.3">
      <c r="B10" s="37">
        <f t="shared" si="1"/>
        <v>3</v>
      </c>
      <c r="C10" s="33" t="s">
        <v>79</v>
      </c>
      <c r="D10" s="3">
        <v>2</v>
      </c>
      <c r="E10" s="3" t="s">
        <v>5</v>
      </c>
      <c r="F10" s="2">
        <v>1500</v>
      </c>
      <c r="G10" s="52">
        <f t="shared" si="0"/>
        <v>3000</v>
      </c>
      <c r="H10" s="3" t="s">
        <v>80</v>
      </c>
    </row>
    <row r="11" spans="2:8" s="7" customFormat="1" ht="35.1" customHeight="1" thickBot="1" x14ac:dyDescent="0.3">
      <c r="B11" s="83"/>
      <c r="C11" s="84" t="s">
        <v>315</v>
      </c>
      <c r="D11" s="85"/>
      <c r="E11" s="85"/>
      <c r="F11" s="86"/>
      <c r="G11" s="90">
        <f>SUM(G8:G10)</f>
        <v>5000</v>
      </c>
      <c r="H11" s="85"/>
    </row>
    <row r="12" spans="2:8" s="7" customFormat="1" ht="35.1" customHeight="1" thickBot="1" x14ac:dyDescent="0.3">
      <c r="B12" s="6"/>
      <c r="C12" s="30" t="s">
        <v>86</v>
      </c>
      <c r="D12" s="6"/>
      <c r="E12" s="6"/>
      <c r="F12" s="6"/>
      <c r="G12" s="54"/>
      <c r="H12" s="6"/>
    </row>
    <row r="13" spans="2:8" ht="35.1" customHeight="1" thickBot="1" x14ac:dyDescent="0.3">
      <c r="B13" s="36">
        <f>B10+1</f>
        <v>4</v>
      </c>
      <c r="C13" s="55" t="s">
        <v>220</v>
      </c>
      <c r="D13" s="5">
        <v>43</v>
      </c>
      <c r="E13" s="5" t="s">
        <v>87</v>
      </c>
      <c r="F13" s="4">
        <v>180</v>
      </c>
      <c r="G13" s="58">
        <f>D13*F13</f>
        <v>7740</v>
      </c>
      <c r="H13" s="5" t="s">
        <v>88</v>
      </c>
    </row>
    <row r="14" spans="2:8" ht="35.1" customHeight="1" thickBot="1" x14ac:dyDescent="0.3">
      <c r="B14" s="36">
        <f>B13+1</f>
        <v>5</v>
      </c>
      <c r="C14" s="55" t="s">
        <v>222</v>
      </c>
      <c r="D14" s="56">
        <v>0</v>
      </c>
      <c r="E14" s="56" t="s">
        <v>5</v>
      </c>
      <c r="F14" s="57">
        <v>800</v>
      </c>
      <c r="G14" s="54">
        <f>D14*F14</f>
        <v>0</v>
      </c>
      <c r="H14" s="5" t="s">
        <v>89</v>
      </c>
    </row>
    <row r="15" spans="2:8" s="7" customFormat="1" ht="35.1" customHeight="1" thickBot="1" x14ac:dyDescent="0.3">
      <c r="B15" s="130"/>
      <c r="C15" s="84" t="s">
        <v>90</v>
      </c>
      <c r="D15" s="85"/>
      <c r="E15" s="85"/>
      <c r="F15" s="85"/>
      <c r="G15" s="90">
        <f>SUM(G13:G14)</f>
        <v>7740</v>
      </c>
      <c r="H15" s="130"/>
    </row>
    <row r="16" spans="2:8" s="7" customFormat="1" ht="35.1" customHeight="1" thickBot="1" x14ac:dyDescent="0.3">
      <c r="B16" s="87"/>
      <c r="C16" s="88" t="s">
        <v>91</v>
      </c>
      <c r="D16" s="88"/>
      <c r="E16" s="88"/>
      <c r="F16" s="89"/>
      <c r="G16" s="90">
        <f>G11+G15</f>
        <v>12740</v>
      </c>
      <c r="H16" s="85"/>
    </row>
    <row r="19" spans="2:13" s="29" customFormat="1" x14ac:dyDescent="0.25">
      <c r="B19" s="95"/>
      <c r="C19" s="95" t="s">
        <v>288</v>
      </c>
      <c r="D19" s="7"/>
      <c r="E19" s="7"/>
      <c r="G19" s="117"/>
      <c r="H19" s="7"/>
      <c r="I19"/>
      <c r="J19"/>
      <c r="K19"/>
      <c r="L19"/>
      <c r="M19"/>
    </row>
    <row r="20" spans="2:13" s="29" customFormat="1" ht="30" x14ac:dyDescent="0.25">
      <c r="B20" s="96" t="s">
        <v>289</v>
      </c>
      <c r="C20" s="131">
        <f>'ob 1 IT'!H21+'ob 1 birotica'!G20+'obiectiv 2 birotica'!G16</f>
        <v>108540</v>
      </c>
      <c r="D20" s="7">
        <v>698460</v>
      </c>
      <c r="E20" s="100">
        <f>C20-D20</f>
        <v>-589920</v>
      </c>
      <c r="G20" s="117"/>
      <c r="H20" s="7"/>
      <c r="I20"/>
      <c r="J20"/>
      <c r="K20"/>
      <c r="L20"/>
      <c r="M20"/>
    </row>
    <row r="21" spans="2:13" s="29" customFormat="1" x14ac:dyDescent="0.25">
      <c r="B21" s="95" t="s">
        <v>290</v>
      </c>
      <c r="C21" s="97">
        <f>C20*21%</f>
        <v>22793.399999999998</v>
      </c>
      <c r="D21" s="7"/>
      <c r="E21" s="7"/>
      <c r="G21" s="117"/>
      <c r="H21" s="7"/>
      <c r="I21"/>
      <c r="J21"/>
      <c r="K21"/>
      <c r="L21"/>
      <c r="M21"/>
    </row>
    <row r="22" spans="2:13" s="29" customFormat="1" ht="45" x14ac:dyDescent="0.25">
      <c r="B22" s="96" t="s">
        <v>291</v>
      </c>
      <c r="C22" s="97">
        <f>C20+C21</f>
        <v>131333.4</v>
      </c>
      <c r="D22" s="7"/>
      <c r="E22" s="7"/>
      <c r="G22" s="117"/>
      <c r="H22" s="7"/>
      <c r="I22"/>
      <c r="J22"/>
      <c r="K22"/>
      <c r="L22"/>
      <c r="M22"/>
    </row>
    <row r="24" spans="2:13" s="29" customFormat="1" x14ac:dyDescent="0.25">
      <c r="B24" s="7"/>
      <c r="C24" s="31" t="s">
        <v>294</v>
      </c>
      <c r="D24" s="100">
        <f>C27-C22</f>
        <v>3136506.56</v>
      </c>
      <c r="E24" s="7" t="s">
        <v>295</v>
      </c>
      <c r="G24" s="117"/>
      <c r="H24" s="7"/>
      <c r="I24"/>
      <c r="J24"/>
      <c r="K24"/>
      <c r="L24"/>
      <c r="M24"/>
    </row>
    <row r="25" spans="2:13" s="29" customFormat="1" ht="30" x14ac:dyDescent="0.25">
      <c r="B25" s="98" t="s">
        <v>292</v>
      </c>
      <c r="C25" s="99">
        <v>2746084</v>
      </c>
      <c r="D25" s="7"/>
      <c r="E25" s="7"/>
      <c r="G25" s="117"/>
      <c r="H25" s="7"/>
      <c r="I25"/>
      <c r="J25"/>
      <c r="K25"/>
      <c r="L25"/>
      <c r="M25"/>
    </row>
    <row r="26" spans="2:13" s="29" customFormat="1" x14ac:dyDescent="0.25">
      <c r="B26" s="7" t="s">
        <v>290</v>
      </c>
      <c r="C26" s="99">
        <f>C25*19%</f>
        <v>521755.96</v>
      </c>
      <c r="D26" s="100">
        <f>D24/1.21</f>
        <v>2592154.1818181821</v>
      </c>
      <c r="E26" s="7"/>
      <c r="G26" s="117"/>
      <c r="H26" s="7"/>
      <c r="I26"/>
      <c r="J26"/>
      <c r="K26"/>
      <c r="L26"/>
      <c r="M26"/>
    </row>
    <row r="27" spans="2:13" s="29" customFormat="1" ht="45" x14ac:dyDescent="0.25">
      <c r="B27" s="94" t="s">
        <v>293</v>
      </c>
      <c r="C27" s="99">
        <f>C25+C26</f>
        <v>3267839.96</v>
      </c>
      <c r="D27" s="7"/>
      <c r="E27" s="7"/>
      <c r="G27" s="117"/>
      <c r="H27" s="7"/>
      <c r="I27"/>
      <c r="J27"/>
      <c r="K27"/>
      <c r="L27"/>
      <c r="M27"/>
    </row>
    <row r="28" spans="2:13" s="29" customFormat="1" x14ac:dyDescent="0.25">
      <c r="B28" s="7"/>
      <c r="C28" s="31"/>
      <c r="D28" s="100"/>
      <c r="E28" s="7"/>
      <c r="G28" s="117"/>
      <c r="H28" s="7"/>
      <c r="I28"/>
      <c r="J28"/>
      <c r="K28"/>
      <c r="L28"/>
      <c r="M28"/>
    </row>
    <row r="30" spans="2:13" s="29" customFormat="1" x14ac:dyDescent="0.25">
      <c r="B30" s="7"/>
      <c r="C30" s="104" t="s">
        <v>297</v>
      </c>
      <c r="D30" s="7"/>
      <c r="E30" s="7"/>
      <c r="G30" s="117"/>
      <c r="H30" s="7"/>
      <c r="I30"/>
      <c r="J30"/>
      <c r="K30"/>
      <c r="L30"/>
      <c r="M30"/>
    </row>
    <row r="31" spans="2:13" s="29" customFormat="1" x14ac:dyDescent="0.25">
      <c r="B31" s="7"/>
      <c r="C31" s="103">
        <f>+'obiectiv 1 sediu'!G67</f>
        <v>1003915</v>
      </c>
      <c r="D31" s="7"/>
      <c r="E31" s="7"/>
      <c r="G31" s="117"/>
      <c r="H31" s="7"/>
      <c r="I31"/>
      <c r="J31"/>
      <c r="K31"/>
      <c r="L31"/>
      <c r="M31"/>
    </row>
  </sheetData>
  <mergeCells count="1">
    <mergeCell ref="C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17</vt:i4>
      </vt:variant>
    </vt:vector>
  </HeadingPairs>
  <TitlesOfParts>
    <vt:vector size="27" baseType="lpstr">
      <vt:lpstr>obiectiv 2</vt:lpstr>
      <vt:lpstr>obiectiv 1 sediu</vt:lpstr>
      <vt:lpstr>obiectiv 5</vt:lpstr>
      <vt:lpstr>obiectiv 5 a</vt:lpstr>
      <vt:lpstr>obiectiv 5 b</vt:lpstr>
      <vt:lpstr>ob 1 IT</vt:lpstr>
      <vt:lpstr>obiectiv 2 IT (3)</vt:lpstr>
      <vt:lpstr>ob 1 birotica</vt:lpstr>
      <vt:lpstr>obiectiv 2 birotica</vt:lpstr>
      <vt:lpstr>jardiniere</vt:lpstr>
      <vt:lpstr>'ob 1 birotica'!_Hlk199758026</vt:lpstr>
      <vt:lpstr>'obiectiv 1 sediu'!_Hlk199758026</vt:lpstr>
      <vt:lpstr>'ob 1 birotica'!_Hlk199764632</vt:lpstr>
      <vt:lpstr>'obiectiv 1 sediu'!_Hlk199764632</vt:lpstr>
      <vt:lpstr>'ob 1 birotica'!_Hlk199769530</vt:lpstr>
      <vt:lpstr>'obiectiv 1 sediu'!_Hlk199769530</vt:lpstr>
      <vt:lpstr>'ob 1 IT'!_Hlk199769959</vt:lpstr>
      <vt:lpstr>'obiectiv 1 sediu'!_Hlk199769959</vt:lpstr>
      <vt:lpstr>'ob 1 IT'!_Hlk199770531</vt:lpstr>
      <vt:lpstr>'obiectiv 1 sediu'!_Hlk199770531</vt:lpstr>
      <vt:lpstr>'ob 1 IT'!_Hlk199772347</vt:lpstr>
      <vt:lpstr>'obiectiv 1 sediu'!_Hlk199772347</vt:lpstr>
      <vt:lpstr>'ob 1 IT'!_Hlk199772792</vt:lpstr>
      <vt:lpstr>'obiectiv 1 sediu'!_Hlk199772792</vt:lpstr>
      <vt:lpstr>'obiectiv 1 sediu'!_Hlk199774410</vt:lpstr>
      <vt:lpstr>'ob 1 IT'!Print_Area</vt:lpstr>
      <vt:lpstr>'obiectiv 2 IT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Cojocaru</dc:creator>
  <cp:lastModifiedBy>Catalina Cojocaru</cp:lastModifiedBy>
  <cp:lastPrinted>2026-05-11T13:40:36Z</cp:lastPrinted>
  <dcterms:created xsi:type="dcterms:W3CDTF">2025-11-06T10:43:22Z</dcterms:created>
  <dcterms:modified xsi:type="dcterms:W3CDTF">2026-05-11T13:40:52Z</dcterms:modified>
</cp:coreProperties>
</file>